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codeName="ThisWorkbook"/>
  <mc:AlternateContent xmlns:mc="http://schemas.openxmlformats.org/markup-compatibility/2006">
    <mc:Choice Requires="x15">
      <x15ac:absPath xmlns:x15ac="http://schemas.microsoft.com/office/spreadsheetml/2010/11/ac" url="https://dpsaza-my.sharepoint.com/personal/esther_dpsa_gov_za/Documents/Documents/MYDOC2026/"/>
    </mc:Choice>
  </mc:AlternateContent>
  <xr:revisionPtr revIDLastSave="0" documentId="8_{D7CFF1A6-6955-49A3-9747-A7E5C99C2B3B}" xr6:coauthVersionLast="47" xr6:coauthVersionMax="47" xr10:uidLastSave="{00000000-0000-0000-0000-000000000000}"/>
  <workbookProtection workbookAlgorithmName="SHA-512" workbookHashValue="EiOxI58mUwFVt483aSaqrMWeWacel4evhN8214KizNBkBeixcRNLOxCuRh0yQbD1bdyFOX9Y/Wr5jdz3dph5pA==" workbookSaltValue="iiMTttwCY0pqrrQj8XqgGg==" workbookSpinCount="100000" lockStructure="1"/>
  <bookViews>
    <workbookView xWindow="-120" yWindow="-120" windowWidth="20730" windowHeight="11040" tabRatio="872" activeTab="2" xr2:uid="{00000000-000D-0000-FFFF-FFFF00000000}"/>
  </bookViews>
  <sheets>
    <sheet name="Guide" sheetId="9" r:id="rId1"/>
    <sheet name="Structuring of package" sheetId="1" r:id="rId2"/>
    <sheet name="Salary advice" sheetId="3" r:id="rId3"/>
  </sheets>
  <definedNames>
    <definedName name="_xlnm.Print_Area" localSheetId="2">'Salary advice'!$A$1:$D$70</definedName>
    <definedName name="_xlnm.Print_Area" localSheetId="1">'Structuring of package'!$A$1:$D$52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77" i="3" l="1"/>
  <c r="C77" i="3" l="1"/>
  <c r="D57" i="3"/>
  <c r="D22" i="1"/>
  <c r="B22" i="1"/>
  <c r="A26" i="1"/>
  <c r="B24" i="1"/>
  <c r="D77" i="3" l="1"/>
  <c r="E77" i="3" s="1"/>
  <c r="D67" i="3" s="1"/>
  <c r="D31" i="1"/>
  <c r="D51" i="3" s="1"/>
  <c r="E31" i="1" l="1"/>
  <c r="D16" i="3"/>
  <c r="E26" i="3"/>
  <c r="B26" i="3" s="1"/>
  <c r="D13" i="3"/>
  <c r="E36" i="1"/>
  <c r="D36" i="1" s="1"/>
  <c r="D14" i="3" s="1"/>
  <c r="D58" i="3" s="1"/>
  <c r="D37" i="1"/>
  <c r="D15" i="3" s="1"/>
  <c r="D31" i="3"/>
  <c r="B13" i="3"/>
  <c r="B32" i="3"/>
  <c r="B23" i="1"/>
  <c r="A35" i="1"/>
  <c r="D35" i="1" l="1"/>
  <c r="D29" i="3" s="1"/>
  <c r="D52" i="3" s="1"/>
  <c r="D22" i="3"/>
  <c r="D50" i="3" s="1"/>
  <c r="D32" i="3"/>
  <c r="D56" i="3" s="1"/>
  <c r="D59" i="3" s="1"/>
  <c r="E32" i="1"/>
  <c r="E23" i="1"/>
  <c r="F23" i="1" s="1"/>
  <c r="D23" i="1" s="1"/>
  <c r="D24" i="1" s="1"/>
  <c r="D53" i="3" l="1"/>
  <c r="D62" i="3" s="1"/>
  <c r="D65" i="3" s="1"/>
  <c r="D68" i="3" s="1"/>
  <c r="D69" i="3" s="1"/>
  <c r="D28" i="1"/>
  <c r="D29" i="1"/>
  <c r="C29" i="1" s="1"/>
  <c r="D33" i="3" l="1"/>
  <c r="D43" i="3" s="1"/>
  <c r="D45" i="3" s="1"/>
</calcChain>
</file>

<file path=xl/sharedStrings.xml><?xml version="1.0" encoding="utf-8"?>
<sst xmlns="http://schemas.openxmlformats.org/spreadsheetml/2006/main" count="168" uniqueCount="128">
  <si>
    <t>DEPARTMENT OF PUBLIC SERVICE AND ADMINISTRATION</t>
  </si>
  <si>
    <t>Composition w.e.f.</t>
  </si>
  <si>
    <t>R.p.a.</t>
  </si>
  <si>
    <t>Housing allowance</t>
  </si>
  <si>
    <t>Non-pensionable cash allowance</t>
  </si>
  <si>
    <t>Date</t>
  </si>
  <si>
    <t>Income</t>
  </si>
  <si>
    <t>Deductions</t>
  </si>
  <si>
    <t>Medical Aid (Employee's contribution)</t>
  </si>
  <si>
    <t>Per month</t>
  </si>
  <si>
    <t>Total deductions</t>
  </si>
  <si>
    <t>Calculation of tax</t>
  </si>
  <si>
    <t>(a)</t>
  </si>
  <si>
    <t>(b)</t>
  </si>
  <si>
    <t>Salary advice</t>
  </si>
  <si>
    <t xml:space="preserve"> </t>
  </si>
  <si>
    <r>
      <t>Total amount of composition (structuring) below   (</t>
    </r>
    <r>
      <rPr>
        <b/>
        <sz val="9"/>
        <rFont val="Arial"/>
        <family val="2"/>
      </rPr>
      <t>CHECK</t>
    </r>
    <r>
      <rPr>
        <sz val="9"/>
        <rFont val="Arial"/>
        <family val="2"/>
      </rPr>
      <t>)</t>
    </r>
  </si>
  <si>
    <t>Amount to be taxed monthly</t>
  </si>
  <si>
    <t>Note:</t>
  </si>
  <si>
    <r>
      <t>Amount remaining to be structured (</t>
    </r>
    <r>
      <rPr>
        <b/>
        <sz val="9"/>
        <rFont val="Arial"/>
        <family val="2"/>
      </rPr>
      <t>CHECK</t>
    </r>
    <r>
      <rPr>
        <sz val="9"/>
        <rFont val="Arial"/>
        <family val="2"/>
      </rPr>
      <t>)</t>
    </r>
  </si>
  <si>
    <t>Employer</t>
  </si>
  <si>
    <t>Draft salary advice</t>
  </si>
  <si>
    <t>This Model consists of the following sheets:-</t>
  </si>
  <si>
    <t xml:space="preserve">Name: </t>
  </si>
  <si>
    <t xml:space="preserve">Job Title: </t>
  </si>
  <si>
    <t xml:space="preserve">PERSAL no. </t>
  </si>
  <si>
    <t>Gross income</t>
  </si>
  <si>
    <t>Yes</t>
  </si>
  <si>
    <t>No</t>
  </si>
  <si>
    <t>GENERAL</t>
  </si>
  <si>
    <t>Structuring of package</t>
  </si>
  <si>
    <t>Please make a copy/back-up of this spreadsheet before you commence with the structuring.</t>
  </si>
  <si>
    <t>STEPS</t>
  </si>
  <si>
    <t xml:space="preserve">Please complete this sheet (page).  Once completed, it must be printed, signed and submitted to your HR Component for implementation </t>
  </si>
  <si>
    <t xml:space="preserve">General information </t>
  </si>
  <si>
    <t>Elements of package</t>
  </si>
  <si>
    <t>@</t>
  </si>
  <si>
    <t>Notes:</t>
  </si>
  <si>
    <t>Not member to a registered medical aid scheme</t>
  </si>
  <si>
    <t>Total pm</t>
  </si>
  <si>
    <t xml:space="preserve">Total pa </t>
  </si>
  <si>
    <t>Drop down 1  to 8</t>
  </si>
  <si>
    <t>Drop down 9 to 12</t>
  </si>
  <si>
    <t>13th Cheque - if chosen that tax be spread over year</t>
  </si>
  <si>
    <t>Deductions from taxable income</t>
  </si>
  <si>
    <t>Total taxable amount * 12</t>
  </si>
  <si>
    <t>Final tax per annum</t>
  </si>
  <si>
    <t>Final tax per month</t>
  </si>
  <si>
    <t>Fringe benefit tax on employer contribution to medical scheme</t>
  </si>
  <si>
    <r>
      <t xml:space="preserve">Only complete </t>
    </r>
    <r>
      <rPr>
        <b/>
        <sz val="12"/>
        <color indexed="17"/>
        <rFont val="Arial"/>
        <family val="2"/>
      </rPr>
      <t>green cells</t>
    </r>
    <r>
      <rPr>
        <b/>
        <sz val="12"/>
        <color indexed="10"/>
        <rFont val="Arial"/>
        <family val="2"/>
      </rPr>
      <t>.  The red cells (formulas) and the other general cells are protected.</t>
    </r>
  </si>
  <si>
    <r>
      <t>Structuring of package</t>
    </r>
    <r>
      <rPr>
        <b/>
        <sz val="12"/>
        <color indexed="12"/>
        <rFont val="Arial"/>
        <family val="2"/>
      </rPr>
      <t xml:space="preserve"> </t>
    </r>
  </si>
  <si>
    <r>
      <t xml:space="preserve">Enter the effective date of structuring in </t>
    </r>
    <r>
      <rPr>
        <b/>
        <sz val="10"/>
        <rFont val="Arial"/>
        <family val="2"/>
      </rPr>
      <t>CELL D12.</t>
    </r>
  </si>
  <si>
    <t>Medical</t>
  </si>
  <si>
    <t>13th Cheque</t>
  </si>
  <si>
    <t xml:space="preserve">Housing allowance </t>
  </si>
  <si>
    <t xml:space="preserve">Non-pensionable cash allowance </t>
  </si>
  <si>
    <r>
      <t xml:space="preserve">Medical Aid </t>
    </r>
    <r>
      <rPr>
        <b/>
        <sz val="9"/>
        <color indexed="10"/>
        <rFont val="Arial"/>
        <family val="2"/>
      </rPr>
      <t>(only applicable to   members of a registered medical aid scheme)</t>
    </r>
    <r>
      <rPr>
        <b/>
        <sz val="10"/>
        <rFont val="Arial"/>
        <family val="2"/>
      </rPr>
      <t xml:space="preserve"> </t>
    </r>
  </si>
  <si>
    <t>Retirement Annuities (RA's) - monthly deduction</t>
  </si>
  <si>
    <t>Tax calculation</t>
  </si>
  <si>
    <t>Member's own contribution to pension fund</t>
  </si>
  <si>
    <t>Indicate membership profile below (i.e. principle member only,  member plus 1st dependant, member plus 2 dependants etc.)</t>
  </si>
  <si>
    <t>Indicate whether you are admitted to the Government Employees Pension Fund (GEPF) - please refer to your employment contract</t>
  </si>
  <si>
    <t>If a 13th Cheque is selected, please select option in adjacent green cell whether the tax must be spread over the year</t>
  </si>
  <si>
    <t>The calculations in this Model may differ from calculations on PERSAL</t>
  </si>
  <si>
    <t>Please refer to  Dispensation  for Magistrates</t>
  </si>
  <si>
    <t>I accept the package composition (structuring) and conditions</t>
  </si>
  <si>
    <t>Magistrate (signature)</t>
  </si>
  <si>
    <t xml:space="preserve">Motor vehicle allowance </t>
  </si>
  <si>
    <r>
      <t xml:space="preserve">Indicate in </t>
    </r>
    <r>
      <rPr>
        <b/>
        <sz val="10"/>
        <rFont val="Arial"/>
        <family val="2"/>
      </rPr>
      <t>CELL D15</t>
    </r>
    <r>
      <rPr>
        <sz val="10"/>
        <rFont val="Arial"/>
        <family val="2"/>
      </rPr>
      <t xml:space="preserve"> (dropdown table) whether the Magistrate is admitted to the Government Employees Pension Fund (GEPF) or not - </t>
    </r>
    <r>
      <rPr>
        <b/>
        <sz val="10"/>
        <rFont val="Arial"/>
        <family val="2"/>
      </rPr>
      <t>Yes or No.</t>
    </r>
  </si>
  <si>
    <r>
      <t xml:space="preserve">Enter personal details in </t>
    </r>
    <r>
      <rPr>
        <b/>
        <sz val="10"/>
        <rFont val="Arial"/>
        <family val="2"/>
      </rPr>
      <t>CELLS B11 to B13.</t>
    </r>
  </si>
  <si>
    <r>
      <t xml:space="preserve">If the Magistrate is </t>
    </r>
    <r>
      <rPr>
        <b/>
        <u/>
        <sz val="10"/>
        <rFont val="Arial Narrow"/>
        <family val="2"/>
      </rPr>
      <t>not</t>
    </r>
    <r>
      <rPr>
        <b/>
        <sz val="10"/>
        <rFont val="Arial Narrow"/>
        <family val="2"/>
      </rPr>
      <t xml:space="preserve"> admitted to the GEPF, the total package (being the component that he/she may  structure)  is reflected in CELL D24 </t>
    </r>
  </si>
  <si>
    <t>Structuring of the flexible portion (Magistrates admitted to GEPF) or total package (Magistrates not admitted to GEPF)</t>
  </si>
  <si>
    <t>While the Magistrate structures this component, he/she is requested to  refer to CELLS D28 and D29 on a continuous basis to keep track of the amount that he/she has structured and what amount remains to be structured.  If an "ERROR" message is displayed in CELL C29, he/she has exceeded the amount available for structuring.  Please ensure that the allocation (structuring) fits into the available amount (envelope)</t>
  </si>
  <si>
    <r>
      <t xml:space="preserve">Confirm in </t>
    </r>
    <r>
      <rPr>
        <b/>
        <sz val="10"/>
        <rFont val="Arial"/>
        <family val="2"/>
      </rPr>
      <t xml:space="preserve">CELL C35 </t>
    </r>
    <r>
      <rPr>
        <sz val="10"/>
        <rFont val="Arial"/>
        <family val="2"/>
      </rPr>
      <t>whether</t>
    </r>
    <r>
      <rPr>
        <sz val="10"/>
        <rFont val="Arial"/>
        <family val="2"/>
      </rPr>
      <t xml:space="preserve"> the Magistrate wishes to structure for a 13th Cheque - </t>
    </r>
    <r>
      <rPr>
        <b/>
        <sz val="10"/>
        <rFont val="Arial"/>
        <family val="2"/>
      </rPr>
      <t xml:space="preserve">Yes or No </t>
    </r>
    <r>
      <rPr>
        <sz val="10"/>
        <rFont val="Arial"/>
        <family val="2"/>
      </rPr>
      <t>(dropdown table).</t>
    </r>
    <r>
      <rPr>
        <sz val="10"/>
        <rFont val="Arial"/>
        <family val="2"/>
      </rPr>
      <t xml:space="preserve">  The amount structured is reflected in </t>
    </r>
    <r>
      <rPr>
        <b/>
        <sz val="10"/>
        <rFont val="Arial"/>
        <family val="2"/>
      </rPr>
      <t>CELL D35.</t>
    </r>
  </si>
  <si>
    <t>Only Magistrates admitted to the GEPF may structure for a 13th Cheque.</t>
  </si>
  <si>
    <r>
      <t xml:space="preserve">If the Magistrate decides to structure for a 13th Cheque, please confirm in </t>
    </r>
    <r>
      <rPr>
        <b/>
        <sz val="10"/>
        <rFont val="Arial"/>
        <family val="2"/>
      </rPr>
      <t>CELL C40</t>
    </r>
    <r>
      <rPr>
        <sz val="10"/>
        <rFont val="Arial"/>
        <family val="2"/>
      </rPr>
      <t xml:space="preserve"> whether the tax on the 13th Cheque must be spread over the tax year or not - </t>
    </r>
    <r>
      <rPr>
        <b/>
        <sz val="10"/>
        <rFont val="Arial"/>
        <family val="2"/>
      </rPr>
      <t xml:space="preserve">Yes or No </t>
    </r>
    <r>
      <rPr>
        <sz val="10"/>
        <rFont val="Arial"/>
        <family val="2"/>
      </rPr>
      <t>(dropdown table).</t>
    </r>
  </si>
  <si>
    <t>It is not a prerequisite that the Magistrate must purchase another vehicle or that his/her vehicle should still be under financing in order to structure for this allowance.</t>
  </si>
  <si>
    <r>
      <t xml:space="preserve">Enter </t>
    </r>
    <r>
      <rPr>
        <b/>
        <sz val="10"/>
        <rFont val="Arial"/>
        <family val="2"/>
      </rPr>
      <t>annual</t>
    </r>
    <r>
      <rPr>
        <sz val="10"/>
        <rFont val="Arial"/>
        <family val="2"/>
      </rPr>
      <t xml:space="preserve"> amount that the Magistrate wishes to structure as non-pensionable cash allowance in </t>
    </r>
    <r>
      <rPr>
        <b/>
        <sz val="10"/>
        <rFont val="Arial"/>
        <family val="2"/>
      </rPr>
      <t>CELL D38</t>
    </r>
    <r>
      <rPr>
        <sz val="10"/>
        <rFont val="Arial"/>
        <family val="2"/>
      </rPr>
      <t xml:space="preserve">  </t>
    </r>
  </si>
  <si>
    <t>This tool enables the Magistrate to view the effect of his/her preferred structuring (i.e. net salary, (monthly) deduction (contribution) for a registered medical aid scheme, (monthly) contribution to the GEPF), tax)</t>
  </si>
  <si>
    <t>Please note that calculations may differ from PERSAL because no (possible) tax reconciliations over the course of a tax year are taken into account in this tool</t>
  </si>
  <si>
    <r>
      <t xml:space="preserve">Enter allowances (monthly rates) payable to the Magistrate in addition to his/her package in </t>
    </r>
    <r>
      <rPr>
        <b/>
        <sz val="10"/>
        <rFont val="Arial"/>
        <family val="2"/>
      </rPr>
      <t xml:space="preserve">CELLS C17 to D20 </t>
    </r>
    <r>
      <rPr>
        <sz val="10"/>
        <rFont val="Arial"/>
        <family val="2"/>
      </rPr>
      <t>(if any).</t>
    </r>
  </si>
  <si>
    <r>
      <t xml:space="preserve">Enter other deductions from the Magistrate's salary in </t>
    </r>
    <r>
      <rPr>
        <b/>
        <sz val="10"/>
        <rFont val="Arial"/>
        <family val="2"/>
      </rPr>
      <t xml:space="preserve">CELLS C34 to D41 </t>
    </r>
    <r>
      <rPr>
        <sz val="10"/>
        <rFont val="Arial"/>
        <family val="2"/>
      </rPr>
      <t>(i.e. garnish orders, bond repayment, parking, life assurance, annuities) (if any).</t>
    </r>
  </si>
  <si>
    <r>
      <t>View the Magistrate gross monthly income (</t>
    </r>
    <r>
      <rPr>
        <b/>
        <sz val="10"/>
        <rFont val="Arial"/>
        <family val="2"/>
      </rPr>
      <t>CELL D22</t>
    </r>
    <r>
      <rPr>
        <sz val="10"/>
        <rFont val="Arial"/>
        <family val="2"/>
      </rPr>
      <t>), total deductions (</t>
    </r>
    <r>
      <rPr>
        <b/>
        <sz val="10"/>
        <rFont val="Arial"/>
        <family val="2"/>
      </rPr>
      <t>CELL D43</t>
    </r>
    <r>
      <rPr>
        <sz val="10"/>
        <rFont val="Arial"/>
        <family val="2"/>
      </rPr>
      <t>) and net salary (</t>
    </r>
    <r>
      <rPr>
        <b/>
        <sz val="10"/>
        <rFont val="Arial"/>
        <family val="2"/>
      </rPr>
      <t>CELL</t>
    </r>
    <r>
      <rPr>
        <sz val="10"/>
        <rFont val="Arial"/>
        <family val="2"/>
      </rPr>
      <t xml:space="preserve"> </t>
    </r>
    <r>
      <rPr>
        <b/>
        <sz val="10"/>
        <rFont val="Arial"/>
        <family val="2"/>
      </rPr>
      <t>D45</t>
    </r>
    <r>
      <rPr>
        <sz val="10"/>
        <rFont val="Arial"/>
        <family val="2"/>
      </rPr>
      <t>).</t>
    </r>
  </si>
  <si>
    <r>
      <t xml:space="preserve">Enter </t>
    </r>
    <r>
      <rPr>
        <b/>
        <sz val="10"/>
        <rFont val="Arial"/>
        <family val="2"/>
      </rPr>
      <t>total</t>
    </r>
    <r>
      <rPr>
        <sz val="10"/>
        <rFont val="Arial"/>
        <family val="2"/>
      </rPr>
      <t xml:space="preserve"> package in </t>
    </r>
    <r>
      <rPr>
        <b/>
        <sz val="10"/>
        <rFont val="Arial"/>
        <family val="2"/>
      </rPr>
      <t>CELL D21</t>
    </r>
    <r>
      <rPr>
        <sz val="10"/>
        <rFont val="Arial"/>
        <family val="2"/>
      </rPr>
      <t>, as provided by the HR Component</t>
    </r>
  </si>
  <si>
    <r>
      <t xml:space="preserve">If the Magistrate is admitted to the GEPF, his/her basic salary, the employer's contribution to the GEPF and the flexible portion (the flexible portion being the component that he/she may structure) are reflected in CELLS D22, D23 and D24 respectively.  The amount reflected as the "employer's contribution to the GEPF"  (CELL D23) is deducted from the package, and in turn the employer contributes the same amount as an </t>
    </r>
    <r>
      <rPr>
        <b/>
        <u/>
        <sz val="10"/>
        <rFont val="Arial Narrow"/>
        <family val="2"/>
      </rPr>
      <t>employer</t>
    </r>
    <r>
      <rPr>
        <b/>
        <sz val="10"/>
        <rFont val="Arial Narrow"/>
        <family val="2"/>
      </rPr>
      <t xml:space="preserve"> contribution to the GEPF</t>
    </r>
  </si>
  <si>
    <r>
      <t>Motor vehicle allowance</t>
    </r>
    <r>
      <rPr>
        <sz val="10"/>
        <rFont val="Arial"/>
        <family val="2"/>
      </rPr>
      <t xml:space="preserve"> </t>
    </r>
  </si>
  <si>
    <r>
      <t xml:space="preserve">Enter </t>
    </r>
    <r>
      <rPr>
        <b/>
        <u/>
        <sz val="10"/>
        <rFont val="Arial"/>
        <family val="2"/>
      </rPr>
      <t>annual</t>
    </r>
    <r>
      <rPr>
        <sz val="10"/>
        <rFont val="Arial"/>
        <family val="2"/>
      </rPr>
      <t xml:space="preserve"> amount that the Magistrate wishes to structure as a motor vehicle allowance in </t>
    </r>
    <r>
      <rPr>
        <b/>
        <sz val="10"/>
        <rFont val="Arial"/>
        <family val="2"/>
      </rPr>
      <t xml:space="preserve">CELL C36.  </t>
    </r>
    <r>
      <rPr>
        <b/>
        <sz val="10"/>
        <color indexed="10"/>
        <rFont val="Arial"/>
        <family val="2"/>
      </rPr>
      <t>The amount, which is rounded down to make the amount that has been structured divisible by 12 (therefore to ensure a clean monthly amount), is reflected in CELL D36</t>
    </r>
  </si>
  <si>
    <t xml:space="preserve">The amount reflected in CELL D36 will not exceed 25% of the Magistrate's total package </t>
  </si>
  <si>
    <r>
      <t xml:space="preserve">Enter </t>
    </r>
    <r>
      <rPr>
        <b/>
        <sz val="10"/>
        <rFont val="Arial"/>
        <family val="2"/>
      </rPr>
      <t>annual</t>
    </r>
    <r>
      <rPr>
        <sz val="10"/>
        <rFont val="Arial"/>
        <family val="2"/>
      </rPr>
      <t xml:space="preserve"> amount that the Magistrate wishes to structure as a housing allowance in </t>
    </r>
    <r>
      <rPr>
        <b/>
        <sz val="10"/>
        <rFont val="Arial"/>
        <family val="2"/>
      </rPr>
      <t xml:space="preserve">CELL C37. </t>
    </r>
    <r>
      <rPr>
        <b/>
        <sz val="10"/>
        <color indexed="10"/>
        <rFont val="Arial"/>
        <family val="2"/>
      </rPr>
      <t>The amount, which is rounded to make the amount that you have structured divisible by 12 (therefore to ensure a clean monthly amount), is reflected in CELL D37</t>
    </r>
  </si>
  <si>
    <t>This Model is applicable to Magistrates who are appointed in terms of the Magistrates Act, 1993</t>
  </si>
  <si>
    <r>
      <t>Estimated</t>
    </r>
    <r>
      <rPr>
        <sz val="10"/>
        <rFont val="Arial"/>
        <family val="2"/>
      </rPr>
      <t xml:space="preserve"> tax</t>
    </r>
  </si>
  <si>
    <r>
      <t xml:space="preserve">If a member has structured for a Motor vehicle allowance, he or she must maintain a LOG SHEET of actual official traveling with the member's private vehicle in order to qualify for a tax deduction against the allowance on assessment of the member's tax return  </t>
    </r>
    <r>
      <rPr>
        <b/>
        <u/>
        <sz val="12"/>
        <rFont val="Arial"/>
        <family val="2"/>
      </rPr>
      <t/>
    </r>
  </si>
  <si>
    <t xml:space="preserve">20% on motor vehicle allowance </t>
  </si>
  <si>
    <t>Issued by the DPSA</t>
  </si>
  <si>
    <t>NET SALARY</t>
  </si>
  <si>
    <r>
      <t xml:space="preserve">Indicate total </t>
    </r>
    <r>
      <rPr>
        <b/>
        <u/>
        <sz val="8"/>
        <color indexed="12"/>
        <rFont val="Arial"/>
        <family val="2"/>
      </rPr>
      <t>annual</t>
    </r>
    <r>
      <rPr>
        <b/>
        <sz val="8"/>
        <color indexed="12"/>
        <rFont val="Arial"/>
        <family val="2"/>
      </rPr>
      <t xml:space="preserve"> medical aid subscription fee</t>
    </r>
  </si>
  <si>
    <r>
      <t xml:space="preserve">If the Magistrate is admitted to a registrered medical aid scheme, and the subscription is deducted from his/her salary,  he/she </t>
    </r>
    <r>
      <rPr>
        <b/>
        <u/>
        <sz val="10"/>
        <rFont val="Arial"/>
        <family val="2"/>
      </rPr>
      <t>must</t>
    </r>
    <r>
      <rPr>
        <sz val="10"/>
        <rFont val="Arial"/>
        <family val="2"/>
      </rPr>
      <t xml:space="preserve"> enter the </t>
    </r>
    <r>
      <rPr>
        <b/>
        <sz val="10"/>
        <rFont val="Arial"/>
        <family val="2"/>
      </rPr>
      <t>annual</t>
    </r>
    <r>
      <rPr>
        <sz val="10"/>
        <rFont val="Arial"/>
        <family val="2"/>
      </rPr>
      <t xml:space="preserve"> subscription (membership) fee of his/her registered medical aid scheme in </t>
    </r>
    <r>
      <rPr>
        <b/>
        <sz val="10"/>
        <rFont val="Arial"/>
        <family val="2"/>
      </rPr>
      <t>CELL C31</t>
    </r>
  </si>
  <si>
    <r>
      <t xml:space="preserve">The Magistrate may structure any annual amount as employer contribution towards a registered medical aid scheme in </t>
    </r>
    <r>
      <rPr>
        <b/>
        <sz val="10"/>
        <rFont val="Arial"/>
        <family val="2"/>
      </rPr>
      <t>CELL C32</t>
    </r>
    <r>
      <rPr>
        <sz val="10"/>
        <rFont val="Arial"/>
        <family val="2"/>
      </rPr>
      <t xml:space="preserve">, provided the amount does not excede the total annual subscriptuion fee.  </t>
    </r>
    <r>
      <rPr>
        <b/>
        <sz val="10"/>
        <color rgb="FFFF0000"/>
        <rFont val="Arial"/>
        <family val="2"/>
      </rPr>
      <t>(Magistrates are not obliged to structure for this purpose to secure the tax benefit - they will still qualify for the Medical Schemes Fee Tax Credit (benefit) if they do not structure for this purpose)</t>
    </r>
  </si>
  <si>
    <r>
      <t xml:space="preserve">If the Magistrate is admitted to a registrered medical aid scheme, and the subscription is deducted from his/her salary, then he/she </t>
    </r>
    <r>
      <rPr>
        <b/>
        <u/>
        <sz val="10"/>
        <rFont val="Arial"/>
        <family val="2"/>
      </rPr>
      <t>must</t>
    </r>
    <r>
      <rPr>
        <sz val="10"/>
        <rFont val="Arial"/>
        <family val="2"/>
      </rPr>
      <t xml:space="preserve"> indicate his/her medical membership profile in </t>
    </r>
    <r>
      <rPr>
        <b/>
        <sz val="10"/>
        <rFont val="Arial"/>
        <family val="2"/>
      </rPr>
      <t>CELL B33</t>
    </r>
    <r>
      <rPr>
        <sz val="10"/>
        <rFont val="Arial"/>
        <family val="2"/>
      </rPr>
      <t xml:space="preserve"> (dropdown table) (e,g. single member, member plus 1 dependant, member plus 2 dependants etc.)</t>
    </r>
  </si>
  <si>
    <r>
      <t xml:space="preserve">Structure any </t>
    </r>
    <r>
      <rPr>
        <b/>
        <u/>
        <sz val="8"/>
        <color indexed="12"/>
        <rFont val="Arial"/>
        <family val="2"/>
      </rPr>
      <t>annual</t>
    </r>
    <r>
      <rPr>
        <b/>
        <sz val="8"/>
        <color indexed="12"/>
        <rFont val="Arial"/>
        <family val="2"/>
      </rPr>
      <t xml:space="preserve"> amount as employer contribution towards a registered medical aid scheme, limited to the total annual medical subscription - </t>
    </r>
    <r>
      <rPr>
        <b/>
        <u/>
        <sz val="8"/>
        <color rgb="FFFF0000"/>
        <rFont val="Arial"/>
        <family val="2"/>
      </rPr>
      <t>Magistrates ar</t>
    </r>
    <r>
      <rPr>
        <b/>
        <u/>
        <sz val="8"/>
        <color indexed="10"/>
        <rFont val="Arial"/>
        <family val="2"/>
      </rPr>
      <t>e not compelled to structure for this purpose to secure the tax benefit - they will still qualify for the Medical Schemes Fee Tax Credit (benefit) if they do not structure for this purpose</t>
    </r>
  </si>
  <si>
    <r>
      <t xml:space="preserve">This step-for-step Guide and Magistrates Model (Excel spreadsheet) are made available to empower Magistrates to structure their Total Cost-to-Employer (TCE) packages and to view the implications of the structuring - therefore to view the practical implications of their choices.  Please read this </t>
    </r>
    <r>
      <rPr>
        <b/>
        <sz val="10"/>
        <rFont val="Arial"/>
        <family val="2"/>
      </rPr>
      <t>GUIDE</t>
    </r>
    <r>
      <rPr>
        <sz val="10"/>
        <rFont val="Arial"/>
        <family val="2"/>
      </rPr>
      <t xml:space="preserve"> carefully before the package is structured - Magistrates (or those who assist them) are advised to print this </t>
    </r>
    <r>
      <rPr>
        <b/>
        <sz val="10"/>
        <rFont val="Arial"/>
        <family val="2"/>
      </rPr>
      <t>GUIDE</t>
    </r>
    <r>
      <rPr>
        <sz val="10"/>
        <rFont val="Arial"/>
        <family val="2"/>
      </rPr>
      <t xml:space="preserve"> for easy reference while structuring the package.</t>
    </r>
  </si>
  <si>
    <t xml:space="preserve">COMPOSITION OF TOTAL COST-TO-EMPLOYER (TCE) PACKAGE </t>
  </si>
  <si>
    <t>Draft salary advice and tax calculation</t>
  </si>
  <si>
    <t xml:space="preserve">Elements of TCE package </t>
  </si>
  <si>
    <t xml:space="preserve">TCE package </t>
  </si>
  <si>
    <t xml:space="preserve">GUIDE TO MODEL FOR MAGISTRATES </t>
  </si>
  <si>
    <t>Member only</t>
  </si>
  <si>
    <r>
      <t xml:space="preserve">Member </t>
    </r>
    <r>
      <rPr>
        <b/>
        <sz val="10"/>
        <rFont val="Arial"/>
        <family val="2"/>
      </rPr>
      <t>plus</t>
    </r>
    <r>
      <rPr>
        <sz val="10"/>
        <rFont val="Arial"/>
        <family val="2"/>
      </rPr>
      <t xml:space="preserve"> 1 dependant</t>
    </r>
  </si>
  <si>
    <r>
      <t xml:space="preserve">Member </t>
    </r>
    <r>
      <rPr>
        <b/>
        <sz val="10"/>
        <rFont val="Arial"/>
        <family val="2"/>
      </rPr>
      <t>plus</t>
    </r>
    <r>
      <rPr>
        <sz val="10"/>
        <rFont val="Arial"/>
        <family val="2"/>
      </rPr>
      <t xml:space="preserve"> 2 dependants</t>
    </r>
  </si>
  <si>
    <r>
      <t xml:space="preserve">Member </t>
    </r>
    <r>
      <rPr>
        <b/>
        <sz val="10"/>
        <rFont val="Arial"/>
        <family val="2"/>
      </rPr>
      <t>plus</t>
    </r>
    <r>
      <rPr>
        <sz val="10"/>
        <rFont val="Arial"/>
        <family val="2"/>
      </rPr>
      <t xml:space="preserve"> 3 dependants</t>
    </r>
  </si>
  <si>
    <r>
      <t xml:space="preserve">Member </t>
    </r>
    <r>
      <rPr>
        <b/>
        <sz val="10"/>
        <rFont val="Arial"/>
        <family val="2"/>
      </rPr>
      <t>plus</t>
    </r>
    <r>
      <rPr>
        <sz val="10"/>
        <rFont val="Arial"/>
        <family val="2"/>
      </rPr>
      <t xml:space="preserve"> 4 dependants</t>
    </r>
  </si>
  <si>
    <r>
      <t xml:space="preserve">Member </t>
    </r>
    <r>
      <rPr>
        <b/>
        <sz val="10"/>
        <rFont val="Arial"/>
        <family val="2"/>
      </rPr>
      <t>plus</t>
    </r>
    <r>
      <rPr>
        <sz val="10"/>
        <rFont val="Arial"/>
        <family val="2"/>
      </rPr>
      <t xml:space="preserve"> 5 dependants</t>
    </r>
  </si>
  <si>
    <r>
      <t xml:space="preserve">Member </t>
    </r>
    <r>
      <rPr>
        <b/>
        <sz val="10"/>
        <rFont val="Arial"/>
        <family val="2"/>
      </rPr>
      <t>plus</t>
    </r>
    <r>
      <rPr>
        <sz val="10"/>
        <rFont val="Arial"/>
        <family val="2"/>
      </rPr>
      <t xml:space="preserve"> 6 dependants</t>
    </r>
  </si>
  <si>
    <r>
      <t xml:space="preserve">Member </t>
    </r>
    <r>
      <rPr>
        <b/>
        <sz val="10"/>
        <rFont val="Arial"/>
        <family val="2"/>
      </rPr>
      <t>plus</t>
    </r>
    <r>
      <rPr>
        <sz val="10"/>
        <rFont val="Arial"/>
        <family val="2"/>
      </rPr>
      <t xml:space="preserve"> 7 dependants</t>
    </r>
  </si>
  <si>
    <r>
      <t xml:space="preserve">Member </t>
    </r>
    <r>
      <rPr>
        <b/>
        <sz val="10"/>
        <rFont val="Arial"/>
        <family val="2"/>
      </rPr>
      <t>plus</t>
    </r>
    <r>
      <rPr>
        <sz val="10"/>
        <rFont val="Arial"/>
        <family val="2"/>
      </rPr>
      <t xml:space="preserve">  8 dependents</t>
    </r>
  </si>
  <si>
    <r>
      <t xml:space="preserve">Member </t>
    </r>
    <r>
      <rPr>
        <b/>
        <sz val="10"/>
        <rFont val="Arial"/>
        <family val="2"/>
      </rPr>
      <t>plus</t>
    </r>
    <r>
      <rPr>
        <sz val="10"/>
        <rFont val="Arial"/>
        <family val="2"/>
      </rPr>
      <t xml:space="preserve"> 9 dependants</t>
    </r>
  </si>
  <si>
    <r>
      <t xml:space="preserve">Member </t>
    </r>
    <r>
      <rPr>
        <b/>
        <sz val="10"/>
        <rFont val="Arial"/>
        <family val="2"/>
      </rPr>
      <t>plus</t>
    </r>
    <r>
      <rPr>
        <sz val="10"/>
        <rFont val="Arial"/>
        <family val="2"/>
      </rPr>
      <t xml:space="preserve">  10 dependents</t>
    </r>
  </si>
  <si>
    <t>Any other allowances payable additional to package (monthly amount)</t>
  </si>
  <si>
    <r>
      <t xml:space="preserve">Others (Specify) </t>
    </r>
    <r>
      <rPr>
        <sz val="9"/>
        <rFont val="Arial"/>
        <family val="2"/>
      </rPr>
      <t>(i.e. bond payment, motor financing, union membership, short term insurance, parking etc.)</t>
    </r>
  </si>
  <si>
    <r>
      <t xml:space="preserve">Please note that this draft salary advice is only a </t>
    </r>
    <r>
      <rPr>
        <b/>
        <u/>
        <sz val="10"/>
        <color indexed="10"/>
        <rFont val="Arial"/>
        <family val="2"/>
      </rPr>
      <t>tool</t>
    </r>
    <r>
      <rPr>
        <b/>
        <sz val="10"/>
        <color indexed="10"/>
        <rFont val="Arial"/>
        <family val="2"/>
      </rPr>
      <t xml:space="preserve"> to view the implications of structuring the package - it does not take into account possible tax or other reconciliations over the course of a tax year</t>
    </r>
  </si>
  <si>
    <t xml:space="preserve">2026 MODEL FOR MAGISTRATES </t>
  </si>
  <si>
    <t>Effective from 1 March 2026 (2027 tax year)</t>
  </si>
  <si>
    <t>2026 MODEL FOR MAGISTRATES</t>
  </si>
  <si>
    <t>Annual tax (2027 tax year)</t>
  </si>
  <si>
    <t>Tax rebate (R17 820) (2027 tax year)</t>
  </si>
  <si>
    <t>Medical Schemes Fee Tax Credit (2027 tax year)</t>
  </si>
  <si>
    <t>Medical Tax Credit calculation (2027 Tax year)</t>
  </si>
  <si>
    <t>Date:  1 April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</si>
</sst>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_(* \(#,##0.00\);_(* &quot;-&quot;??_);_(@_)"/>
    <numFmt numFmtId="165" formatCode="_(* #,##0.00_);_(* \(#,##0.00\);_(* &quot;-&quot;_);_(@_)"/>
    <numFmt numFmtId="166" formatCode="#,##0.0000"/>
  </numFmts>
  <fonts count="55">
    <font>
      <sz val="10"/>
      <name val="Arial"/>
    </font>
    <font>
      <sz val="10"/>
      <name val="Arial"/>
      <family val="2"/>
    </font>
    <font>
      <b/>
      <sz val="12"/>
      <name val="Times New Roman"/>
      <family val="1"/>
    </font>
    <font>
      <b/>
      <sz val="12"/>
      <color indexed="10"/>
      <name val="Univers (WN)"/>
    </font>
    <font>
      <b/>
      <sz val="10"/>
      <name val="Arial"/>
      <family val="2"/>
    </font>
    <font>
      <b/>
      <sz val="9"/>
      <name val="Arial"/>
      <family val="2"/>
    </font>
    <font>
      <sz val="9"/>
      <name val="Arial"/>
      <family val="2"/>
    </font>
    <font>
      <sz val="10"/>
      <name val="Arial"/>
      <family val="2"/>
    </font>
    <font>
      <b/>
      <sz val="12"/>
      <name val="Arial"/>
      <family val="2"/>
    </font>
    <font>
      <b/>
      <sz val="8"/>
      <name val="Arial"/>
      <family val="2"/>
    </font>
    <font>
      <sz val="8"/>
      <name val="Arial"/>
      <family val="2"/>
    </font>
    <font>
      <b/>
      <sz val="10"/>
      <name val="Univers (WN)"/>
    </font>
    <font>
      <sz val="10"/>
      <name val="Univers (WN)"/>
    </font>
    <font>
      <sz val="8"/>
      <name val="Univers (WN)"/>
    </font>
    <font>
      <b/>
      <sz val="10"/>
      <color indexed="10"/>
      <name val="Arial"/>
      <family val="2"/>
    </font>
    <font>
      <b/>
      <sz val="14"/>
      <name val="Arial"/>
      <family val="2"/>
    </font>
    <font>
      <b/>
      <sz val="9"/>
      <name val="Arial Narrow"/>
      <family val="2"/>
    </font>
    <font>
      <b/>
      <u/>
      <sz val="10"/>
      <name val="Arial"/>
      <family val="2"/>
    </font>
    <font>
      <b/>
      <sz val="9"/>
      <color indexed="10"/>
      <name val="Arial"/>
      <family val="2"/>
    </font>
    <font>
      <b/>
      <sz val="8"/>
      <color indexed="10"/>
      <name val="Univers (WN)"/>
    </font>
    <font>
      <sz val="7"/>
      <name val="Univers (WN)"/>
    </font>
    <font>
      <sz val="6"/>
      <color indexed="12"/>
      <name val="Arial"/>
      <family val="2"/>
    </font>
    <font>
      <b/>
      <sz val="16"/>
      <name val="Arial"/>
      <family val="2"/>
    </font>
    <font>
      <b/>
      <sz val="11"/>
      <color indexed="10"/>
      <name val="Arial"/>
      <family val="2"/>
    </font>
    <font>
      <b/>
      <sz val="14"/>
      <color indexed="12"/>
      <name val="Arial"/>
      <family val="2"/>
    </font>
    <font>
      <b/>
      <u/>
      <sz val="10"/>
      <color indexed="10"/>
      <name val="Arial"/>
      <family val="2"/>
    </font>
    <font>
      <sz val="10"/>
      <color indexed="11"/>
      <name val="Arial"/>
      <family val="2"/>
    </font>
    <font>
      <b/>
      <sz val="12"/>
      <color indexed="10"/>
      <name val="Arial"/>
      <family val="2"/>
    </font>
    <font>
      <b/>
      <u/>
      <sz val="14"/>
      <name val="Arial"/>
      <family val="2"/>
    </font>
    <font>
      <b/>
      <u/>
      <sz val="12"/>
      <name val="Arial"/>
      <family val="2"/>
    </font>
    <font>
      <b/>
      <sz val="10"/>
      <name val="Arial Narrow"/>
      <family val="2"/>
    </font>
    <font>
      <b/>
      <u/>
      <sz val="10"/>
      <name val="Arial Narrow"/>
      <family val="2"/>
    </font>
    <font>
      <b/>
      <sz val="12"/>
      <color indexed="48"/>
      <name val="Arial"/>
      <family val="2"/>
    </font>
    <font>
      <sz val="10"/>
      <name val="Arial Narrow"/>
      <family val="2"/>
    </font>
    <font>
      <u/>
      <sz val="10"/>
      <name val="Arial"/>
      <family val="2"/>
    </font>
    <font>
      <sz val="12"/>
      <name val="Arial"/>
      <family val="2"/>
    </font>
    <font>
      <b/>
      <sz val="8"/>
      <color indexed="12"/>
      <name val="Arial"/>
      <family val="2"/>
    </font>
    <font>
      <b/>
      <sz val="10"/>
      <color indexed="12"/>
      <name val="Arial"/>
      <family val="2"/>
    </font>
    <font>
      <sz val="8"/>
      <name val="Arial"/>
      <family val="2"/>
    </font>
    <font>
      <b/>
      <sz val="12"/>
      <color indexed="12"/>
      <name val="Arial"/>
      <family val="2"/>
    </font>
    <font>
      <sz val="7"/>
      <name val="Arial"/>
      <family val="2"/>
    </font>
    <font>
      <b/>
      <u/>
      <sz val="10"/>
      <color indexed="12"/>
      <name val="Arial"/>
      <family val="2"/>
    </font>
    <font>
      <b/>
      <sz val="12"/>
      <color indexed="17"/>
      <name val="Arial"/>
      <family val="2"/>
    </font>
    <font>
      <b/>
      <u/>
      <sz val="12"/>
      <color indexed="12"/>
      <name val="Arial"/>
      <family val="2"/>
    </font>
    <font>
      <u/>
      <sz val="10"/>
      <name val="Arial"/>
      <family val="2"/>
    </font>
    <font>
      <b/>
      <sz val="9"/>
      <color indexed="12"/>
      <name val="Arial"/>
      <family val="2"/>
    </font>
    <font>
      <sz val="10"/>
      <color indexed="10"/>
      <name val="Arial"/>
      <family val="2"/>
    </font>
    <font>
      <b/>
      <sz val="16"/>
      <color indexed="12"/>
      <name val="Arial"/>
      <family val="2"/>
    </font>
    <font>
      <b/>
      <sz val="18"/>
      <color indexed="12"/>
      <name val="Arial"/>
      <family val="2"/>
    </font>
    <font>
      <b/>
      <sz val="14"/>
      <color indexed="18"/>
      <name val="Arial"/>
      <family val="2"/>
    </font>
    <font>
      <sz val="12"/>
      <color indexed="10"/>
      <name val="Arial"/>
      <family val="2"/>
    </font>
    <font>
      <b/>
      <u/>
      <sz val="8"/>
      <color indexed="10"/>
      <name val="Arial"/>
      <family val="2"/>
    </font>
    <font>
      <b/>
      <u/>
      <sz val="8"/>
      <color indexed="12"/>
      <name val="Arial"/>
      <family val="2"/>
    </font>
    <font>
      <b/>
      <u/>
      <sz val="8"/>
      <color rgb="FFFF0000"/>
      <name val="Arial"/>
      <family val="2"/>
    </font>
    <font>
      <b/>
      <sz val="10"/>
      <color rgb="FFFF0000"/>
      <name val="Arial"/>
      <family val="2"/>
    </font>
  </fonts>
  <fills count="19">
    <fill>
      <patternFill patternType="none"/>
    </fill>
    <fill>
      <patternFill patternType="gray125"/>
    </fill>
    <fill>
      <patternFill patternType="solid">
        <fgColor indexed="45"/>
        <bgColor indexed="64"/>
      </patternFill>
    </fill>
    <fill>
      <patternFill patternType="solid">
        <fgColor indexed="11"/>
        <bgColor indexed="64"/>
      </patternFill>
    </fill>
    <fill>
      <patternFill patternType="solid">
        <fgColor indexed="52"/>
        <bgColor indexed="64"/>
      </patternFill>
    </fill>
    <fill>
      <patternFill patternType="solid">
        <fgColor indexed="15"/>
        <bgColor indexed="64"/>
      </patternFill>
    </fill>
    <fill>
      <patternFill patternType="solid">
        <fgColor indexed="42"/>
        <bgColor indexed="64"/>
      </patternFill>
    </fill>
    <fill>
      <patternFill patternType="solid">
        <fgColor indexed="43"/>
        <bgColor indexed="64"/>
      </patternFill>
    </fill>
    <fill>
      <patternFill patternType="solid">
        <fgColor indexed="47"/>
        <bgColor indexed="64"/>
      </patternFill>
    </fill>
    <fill>
      <patternFill patternType="solid">
        <fgColor indexed="41"/>
        <bgColor indexed="64"/>
      </patternFill>
    </fill>
    <fill>
      <patternFill patternType="solid">
        <fgColor indexed="50"/>
        <bgColor indexed="64"/>
      </patternFill>
    </fill>
    <fill>
      <patternFill patternType="solid">
        <fgColor rgb="FFFF6699"/>
        <bgColor indexed="64"/>
      </patternFill>
    </fill>
    <fill>
      <patternFill patternType="solid">
        <fgColor theme="0" tint="-0.249977111117893"/>
        <bgColor indexed="64"/>
      </patternFill>
    </fill>
    <fill>
      <patternFill patternType="solid">
        <fgColor rgb="FFFF0000"/>
        <bgColor indexed="64"/>
      </patternFill>
    </fill>
    <fill>
      <patternFill patternType="solid">
        <fgColor theme="9" tint="0.59999389629810485"/>
        <bgColor indexed="64"/>
      </patternFill>
    </fill>
    <fill>
      <patternFill patternType="solid">
        <fgColor theme="5" tint="0.79998168889431442"/>
        <bgColor indexed="64"/>
      </patternFill>
    </fill>
    <fill>
      <patternFill patternType="solid">
        <fgColor theme="6" tint="0.59999389629810485"/>
        <bgColor indexed="64"/>
      </patternFill>
    </fill>
    <fill>
      <patternFill patternType="solid">
        <fgColor theme="8" tint="0.79998168889431442"/>
        <bgColor indexed="64"/>
      </patternFill>
    </fill>
    <fill>
      <patternFill patternType="solid">
        <fgColor rgb="FF00FF00"/>
        <bgColor indexed="64"/>
      </patternFill>
    </fill>
  </fills>
  <borders count="41">
    <border>
      <left/>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style="thin">
        <color indexed="8"/>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bottom style="thin">
        <color indexed="64"/>
      </bottom>
      <diagonal/>
    </border>
    <border>
      <left/>
      <right/>
      <top style="thin">
        <color indexed="64"/>
      </top>
      <bottom style="thin">
        <color indexed="64"/>
      </bottom>
      <diagonal/>
    </border>
    <border>
      <left/>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top/>
      <bottom/>
      <diagonal/>
    </border>
    <border>
      <left/>
      <right style="medium">
        <color indexed="64"/>
      </right>
      <top style="medium">
        <color indexed="64"/>
      </top>
      <bottom style="medium">
        <color indexed="64"/>
      </bottom>
      <diagonal/>
    </border>
    <border>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style="thin">
        <color indexed="64"/>
      </left>
      <right/>
      <top style="medium">
        <color indexed="64"/>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style="medium">
        <color indexed="64"/>
      </left>
      <right style="thin">
        <color indexed="64"/>
      </right>
      <top style="thin">
        <color indexed="64"/>
      </top>
      <bottom/>
      <diagonal/>
    </border>
    <border>
      <left style="medium">
        <color indexed="64"/>
      </left>
      <right/>
      <top style="medium">
        <color indexed="64"/>
      </top>
      <bottom style="medium">
        <color indexed="64"/>
      </bottom>
      <diagonal/>
    </border>
    <border>
      <left style="medium">
        <color indexed="64"/>
      </left>
      <right/>
      <top style="thin">
        <color indexed="64"/>
      </top>
      <bottom style="medium">
        <color indexed="64"/>
      </bottom>
      <diagonal/>
    </border>
    <border>
      <left style="thin">
        <color indexed="64"/>
      </left>
      <right/>
      <top style="thin">
        <color indexed="64"/>
      </top>
      <bottom style="thin">
        <color indexed="64"/>
      </bottom>
      <diagonal/>
    </border>
    <border>
      <left style="medium">
        <color indexed="64"/>
      </left>
      <right style="thin">
        <color indexed="64"/>
      </right>
      <top/>
      <bottom/>
      <diagonal/>
    </border>
    <border>
      <left style="medium">
        <color indexed="64"/>
      </left>
      <right/>
      <top style="thin">
        <color indexed="64"/>
      </top>
      <bottom/>
      <diagonal/>
    </border>
  </borders>
  <cellStyleXfs count="2">
    <xf numFmtId="0" fontId="0" fillId="0" borderId="0"/>
    <xf numFmtId="9" fontId="1" fillId="0" borderId="0" applyFont="0" applyFill="0" applyBorder="0" applyAlignment="0" applyProtection="0"/>
  </cellStyleXfs>
  <cellXfs count="252">
    <xf numFmtId="0" fontId="0" fillId="0" borderId="0" xfId="0"/>
    <xf numFmtId="0" fontId="4" fillId="0" borderId="0" xfId="0" applyFont="1" applyAlignment="1">
      <alignment horizontal="center"/>
    </xf>
    <xf numFmtId="0" fontId="5" fillId="0" borderId="0" xfId="0" applyFont="1" applyAlignment="1">
      <alignment horizontal="center"/>
    </xf>
    <xf numFmtId="0" fontId="0" fillId="0" borderId="1" xfId="0" applyBorder="1"/>
    <xf numFmtId="0" fontId="4" fillId="0" borderId="0" xfId="0" applyFont="1" applyAlignment="1">
      <alignment horizontal="right"/>
    </xf>
    <xf numFmtId="0" fontId="8" fillId="0" borderId="0" xfId="0" applyFont="1" applyAlignment="1">
      <alignment horizontal="center"/>
    </xf>
    <xf numFmtId="0" fontId="9" fillId="0" borderId="0" xfId="0" applyFont="1" applyAlignment="1">
      <alignment horizontal="center"/>
    </xf>
    <xf numFmtId="0" fontId="12" fillId="0" borderId="0" xfId="0" applyFont="1"/>
    <xf numFmtId="0" fontId="13" fillId="0" borderId="0" xfId="0" applyFont="1"/>
    <xf numFmtId="0" fontId="11" fillId="0" borderId="4" xfId="0" applyFont="1" applyBorder="1"/>
    <xf numFmtId="0" fontId="6" fillId="0" borderId="0" xfId="0" applyFont="1" applyAlignment="1">
      <alignment horizontal="left"/>
    </xf>
    <xf numFmtId="0" fontId="8" fillId="0" borderId="0" xfId="0" applyFont="1" applyAlignment="1">
      <alignment horizontal="right"/>
    </xf>
    <xf numFmtId="2" fontId="0" fillId="0" borderId="0" xfId="0" applyNumberFormat="1"/>
    <xf numFmtId="2" fontId="4" fillId="0" borderId="0" xfId="0" applyNumberFormat="1" applyFont="1" applyAlignment="1">
      <alignment horizontal="center"/>
    </xf>
    <xf numFmtId="0" fontId="15" fillId="0" borderId="0" xfId="0" applyFont="1" applyAlignment="1">
      <alignment horizontal="center" wrapText="1"/>
    </xf>
    <xf numFmtId="0" fontId="0" fillId="0" borderId="0" xfId="0" applyAlignment="1">
      <alignment horizontal="center" vertical="top" wrapText="1"/>
    </xf>
    <xf numFmtId="0" fontId="0" fillId="0" borderId="0" xfId="0" applyAlignment="1">
      <alignment horizontal="center" vertical="top"/>
    </xf>
    <xf numFmtId="0" fontId="0" fillId="0" borderId="0" xfId="0" applyAlignment="1">
      <alignment horizontal="right"/>
    </xf>
    <xf numFmtId="0" fontId="4" fillId="3" borderId="2" xfId="0" applyFont="1" applyFill="1" applyBorder="1" applyAlignment="1" applyProtection="1">
      <alignment horizontal="center"/>
      <protection locked="0"/>
    </xf>
    <xf numFmtId="0" fontId="0" fillId="0" borderId="0" xfId="0" applyAlignment="1">
      <alignment horizontal="left" vertical="top" wrapText="1"/>
    </xf>
    <xf numFmtId="0" fontId="0" fillId="0" borderId="6" xfId="0" applyBorder="1" applyAlignment="1">
      <alignment horizontal="center"/>
    </xf>
    <xf numFmtId="2" fontId="4" fillId="0" borderId="3" xfId="0" applyNumberFormat="1" applyFont="1" applyBorder="1" applyAlignment="1">
      <alignment horizontal="center"/>
    </xf>
    <xf numFmtId="0" fontId="20" fillId="0" borderId="0" xfId="0" applyFont="1"/>
    <xf numFmtId="0" fontId="10" fillId="0" borderId="0" xfId="0" applyFont="1" applyAlignment="1">
      <alignment horizontal="center"/>
    </xf>
    <xf numFmtId="0" fontId="19" fillId="0" borderId="0" xfId="0" applyFont="1" applyAlignment="1">
      <alignment horizontal="center" vertical="top" wrapText="1"/>
    </xf>
    <xf numFmtId="0" fontId="21" fillId="0" borderId="12" xfId="0" applyFont="1" applyBorder="1" applyAlignment="1">
      <alignment horizontal="center" vertical="center" wrapText="1"/>
    </xf>
    <xf numFmtId="0" fontId="28" fillId="0" borderId="0" xfId="0" applyFont="1" applyAlignment="1">
      <alignment vertical="center"/>
    </xf>
    <xf numFmtId="0" fontId="0" fillId="0" borderId="0" xfId="0" applyAlignment="1">
      <alignment vertical="center"/>
    </xf>
    <xf numFmtId="0" fontId="4" fillId="0" borderId="0" xfId="0" applyFont="1" applyAlignment="1">
      <alignment vertical="center"/>
    </xf>
    <xf numFmtId="0" fontId="0" fillId="0" borderId="0" xfId="0" applyAlignment="1">
      <alignment vertical="top"/>
    </xf>
    <xf numFmtId="0" fontId="7" fillId="0" borderId="0" xfId="0" applyFont="1" applyAlignment="1">
      <alignment vertical="top"/>
    </xf>
    <xf numFmtId="9" fontId="4" fillId="0" borderId="0" xfId="1" applyFont="1" applyBorder="1" applyAlignment="1">
      <alignment vertical="top"/>
    </xf>
    <xf numFmtId="0" fontId="4" fillId="0" borderId="0" xfId="0" applyFont="1" applyAlignment="1">
      <alignment vertical="top"/>
    </xf>
    <xf numFmtId="0" fontId="29" fillId="0" borderId="0" xfId="0" applyFont="1" applyAlignment="1">
      <alignment horizontal="left" vertical="center" wrapText="1"/>
    </xf>
    <xf numFmtId="0" fontId="0" fillId="0" borderId="0" xfId="0" applyAlignment="1">
      <alignment vertical="center" wrapText="1"/>
    </xf>
    <xf numFmtId="0" fontId="30" fillId="0" borderId="0" xfId="0" applyFont="1" applyAlignment="1">
      <alignment horizontal="left" vertical="top" wrapText="1"/>
    </xf>
    <xf numFmtId="0" fontId="16" fillId="0" borderId="0" xfId="0" applyFont="1" applyAlignment="1">
      <alignment horizontal="left" vertical="top"/>
    </xf>
    <xf numFmtId="0" fontId="4" fillId="0" borderId="0" xfId="0" applyFont="1"/>
    <xf numFmtId="0" fontId="6" fillId="0" borderId="0" xfId="0" applyFont="1"/>
    <xf numFmtId="0" fontId="4" fillId="0" borderId="8" xfId="0" applyFont="1" applyBorder="1" applyProtection="1">
      <protection locked="0"/>
    </xf>
    <xf numFmtId="0" fontId="4" fillId="0" borderId="9" xfId="0" applyFont="1" applyBorder="1" applyProtection="1">
      <protection locked="0"/>
    </xf>
    <xf numFmtId="164" fontId="0" fillId="2" borderId="11" xfId="0" applyNumberFormat="1" applyFill="1" applyBorder="1"/>
    <xf numFmtId="0" fontId="0" fillId="0" borderId="8" xfId="0" applyBorder="1"/>
    <xf numFmtId="0" fontId="10" fillId="0" borderId="0" xfId="0" applyFont="1"/>
    <xf numFmtId="0" fontId="0" fillId="0" borderId="15" xfId="0" applyBorder="1"/>
    <xf numFmtId="0" fontId="0" fillId="0" borderId="16" xfId="0" applyBorder="1"/>
    <xf numFmtId="0" fontId="4" fillId="0" borderId="23" xfId="0" applyFont="1" applyBorder="1"/>
    <xf numFmtId="0" fontId="4" fillId="0" borderId="24" xfId="0" applyFont="1" applyBorder="1"/>
    <xf numFmtId="0" fontId="0" fillId="0" borderId="23" xfId="0" applyBorder="1"/>
    <xf numFmtId="0" fontId="0" fillId="0" borderId="25" xfId="0" applyBorder="1"/>
    <xf numFmtId="0" fontId="0" fillId="0" borderId="26" xfId="0" applyBorder="1"/>
    <xf numFmtId="0" fontId="0" fillId="0" borderId="19" xfId="0" applyBorder="1"/>
    <xf numFmtId="0" fontId="0" fillId="0" borderId="27" xfId="0" applyBorder="1"/>
    <xf numFmtId="0" fontId="0" fillId="0" borderId="28" xfId="0" applyBorder="1"/>
    <xf numFmtId="164" fontId="0" fillId="0" borderId="0" xfId="0" applyNumberFormat="1"/>
    <xf numFmtId="0" fontId="38" fillId="0" borderId="0" xfId="0" applyFont="1"/>
    <xf numFmtId="0" fontId="9" fillId="0" borderId="0" xfId="0" applyFont="1"/>
    <xf numFmtId="4" fontId="0" fillId="4" borderId="2" xfId="0" applyNumberFormat="1" applyFill="1" applyBorder="1"/>
    <xf numFmtId="164" fontId="4" fillId="5" borderId="13" xfId="0" applyNumberFormat="1" applyFont="1" applyFill="1" applyBorder="1"/>
    <xf numFmtId="164" fontId="0" fillId="3" borderId="16" xfId="0" applyNumberFormat="1" applyFill="1" applyBorder="1"/>
    <xf numFmtId="164" fontId="0" fillId="6" borderId="5" xfId="0" applyNumberFormat="1" applyFill="1" applyBorder="1"/>
    <xf numFmtId="0" fontId="10" fillId="8" borderId="23" xfId="0" applyFont="1" applyFill="1" applyBorder="1"/>
    <xf numFmtId="0" fontId="10" fillId="8" borderId="15" xfId="0" applyFont="1" applyFill="1" applyBorder="1"/>
    <xf numFmtId="0" fontId="10" fillId="8" borderId="24" xfId="0" applyFont="1" applyFill="1" applyBorder="1"/>
    <xf numFmtId="0" fontId="10" fillId="8" borderId="16" xfId="0" applyFont="1" applyFill="1" applyBorder="1"/>
    <xf numFmtId="165" fontId="0" fillId="0" borderId="0" xfId="0" applyNumberFormat="1"/>
    <xf numFmtId="0" fontId="40" fillId="0" borderId="0" xfId="0" applyFont="1"/>
    <xf numFmtId="0" fontId="38" fillId="6" borderId="12" xfId="0" applyFont="1" applyFill="1" applyBorder="1"/>
    <xf numFmtId="0" fontId="38" fillId="6" borderId="0" xfId="0" applyFont="1" applyFill="1"/>
    <xf numFmtId="166" fontId="0" fillId="0" borderId="0" xfId="0" applyNumberFormat="1"/>
    <xf numFmtId="164" fontId="0" fillId="6" borderId="7" xfId="0" applyNumberFormat="1" applyFill="1" applyBorder="1"/>
    <xf numFmtId="1" fontId="0" fillId="0" borderId="0" xfId="0" applyNumberFormat="1"/>
    <xf numFmtId="0" fontId="7" fillId="0" borderId="0" xfId="0" applyFont="1" applyAlignment="1">
      <alignment horizontal="left" vertical="top" wrapText="1"/>
    </xf>
    <xf numFmtId="0" fontId="0" fillId="0" borderId="0" xfId="0" applyAlignment="1">
      <alignment vertical="top" wrapText="1"/>
    </xf>
    <xf numFmtId="0" fontId="16" fillId="0" borderId="0" xfId="0" applyFont="1" applyAlignment="1">
      <alignment horizontal="left" vertical="top" wrapText="1"/>
    </xf>
    <xf numFmtId="0" fontId="14" fillId="0" borderId="0" xfId="0" applyFont="1" applyAlignment="1">
      <alignment horizontal="left" vertical="top" wrapText="1"/>
    </xf>
    <xf numFmtId="0" fontId="1" fillId="0" borderId="0" xfId="0" applyFont="1" applyAlignment="1">
      <alignment horizontal="center" vertical="top" wrapText="1"/>
    </xf>
    <xf numFmtId="0" fontId="22" fillId="0" borderId="0" xfId="0" applyFont="1"/>
    <xf numFmtId="164" fontId="4" fillId="0" borderId="13" xfId="0" applyNumberFormat="1" applyFont="1" applyBorder="1"/>
    <xf numFmtId="0" fontId="34" fillId="0" borderId="0" xfId="0" applyFont="1" applyAlignment="1">
      <alignment horizontal="left" vertical="top" wrapText="1"/>
    </xf>
    <xf numFmtId="2" fontId="0" fillId="6" borderId="34" xfId="0" applyNumberFormat="1" applyFill="1" applyBorder="1"/>
    <xf numFmtId="0" fontId="46" fillId="0" borderId="0" xfId="0" applyFont="1"/>
    <xf numFmtId="0" fontId="0" fillId="6" borderId="7" xfId="0" applyFill="1" applyBorder="1"/>
    <xf numFmtId="164" fontId="0" fillId="6" borderId="6" xfId="0" applyNumberFormat="1" applyFill="1" applyBorder="1"/>
    <xf numFmtId="0" fontId="32" fillId="0" borderId="0" xfId="0" applyFont="1" applyAlignment="1">
      <alignment horizontal="center" vertical="center"/>
    </xf>
    <xf numFmtId="0" fontId="11" fillId="0" borderId="0" xfId="0" applyFont="1"/>
    <xf numFmtId="4" fontId="1" fillId="11" borderId="32" xfId="0" applyNumberFormat="1" applyFont="1" applyFill="1" applyBorder="1"/>
    <xf numFmtId="0" fontId="10" fillId="11" borderId="34" xfId="0" applyFont="1" applyFill="1" applyBorder="1" applyAlignment="1">
      <alignment horizontal="left"/>
    </xf>
    <xf numFmtId="0" fontId="10" fillId="11" borderId="8" xfId="0" applyFont="1" applyFill="1" applyBorder="1" applyAlignment="1">
      <alignment horizontal="left"/>
    </xf>
    <xf numFmtId="4" fontId="1" fillId="11" borderId="33" xfId="0" applyNumberFormat="1" applyFont="1" applyFill="1" applyBorder="1"/>
    <xf numFmtId="0" fontId="10" fillId="12" borderId="17" xfId="0" applyFont="1" applyFill="1" applyBorder="1"/>
    <xf numFmtId="0" fontId="10" fillId="12" borderId="18" xfId="0" applyFont="1" applyFill="1" applyBorder="1"/>
    <xf numFmtId="0" fontId="10" fillId="12" borderId="31" xfId="0" applyFont="1" applyFill="1" applyBorder="1"/>
    <xf numFmtId="0" fontId="10" fillId="12" borderId="19" xfId="0" applyFont="1" applyFill="1" applyBorder="1"/>
    <xf numFmtId="0" fontId="10" fillId="12" borderId="0" xfId="0" applyFont="1" applyFill="1"/>
    <xf numFmtId="0" fontId="10" fillId="12" borderId="20" xfId="0" applyFont="1" applyFill="1" applyBorder="1"/>
    <xf numFmtId="0" fontId="10" fillId="12" borderId="21" xfId="0" applyFont="1" applyFill="1" applyBorder="1"/>
    <xf numFmtId="0" fontId="10" fillId="12" borderId="22" xfId="0" applyFont="1" applyFill="1" applyBorder="1"/>
    <xf numFmtId="0" fontId="4" fillId="13" borderId="13" xfId="0" applyFont="1" applyFill="1" applyBorder="1" applyProtection="1">
      <protection locked="0"/>
    </xf>
    <xf numFmtId="0" fontId="4" fillId="16" borderId="8" xfId="0" applyFont="1" applyFill="1" applyBorder="1" applyProtection="1">
      <protection locked="0"/>
    </xf>
    <xf numFmtId="0" fontId="4" fillId="16" borderId="9" xfId="0" applyFont="1" applyFill="1" applyBorder="1" applyProtection="1">
      <protection locked="0"/>
    </xf>
    <xf numFmtId="39" fontId="0" fillId="16" borderId="11" xfId="0" applyNumberFormat="1" applyFill="1" applyBorder="1" applyAlignment="1" applyProtection="1">
      <alignment horizontal="center"/>
      <protection locked="0"/>
    </xf>
    <xf numFmtId="39" fontId="0" fillId="15" borderId="11" xfId="0" applyNumberFormat="1" applyFill="1" applyBorder="1" applyAlignment="1">
      <alignment horizontal="center"/>
    </xf>
    <xf numFmtId="164" fontId="0" fillId="15" borderId="3" xfId="0" applyNumberFormat="1" applyFill="1" applyBorder="1"/>
    <xf numFmtId="164" fontId="4" fillId="15" borderId="2" xfId="0" applyNumberFormat="1" applyFont="1" applyFill="1" applyBorder="1"/>
    <xf numFmtId="4" fontId="0" fillId="15" borderId="3" xfId="0" applyNumberFormat="1" applyFill="1" applyBorder="1"/>
    <xf numFmtId="4" fontId="4" fillId="15" borderId="2" xfId="0" applyNumberFormat="1" applyFont="1" applyFill="1" applyBorder="1"/>
    <xf numFmtId="4" fontId="39" fillId="15" borderId="2" xfId="0" applyNumberFormat="1" applyFont="1" applyFill="1" applyBorder="1"/>
    <xf numFmtId="0" fontId="6" fillId="16" borderId="3" xfId="0" applyFont="1" applyFill="1" applyBorder="1" applyAlignment="1" applyProtection="1">
      <alignment horizontal="left"/>
      <protection locked="0"/>
    </xf>
    <xf numFmtId="164" fontId="0" fillId="16" borderId="3" xfId="0" applyNumberFormat="1" applyFill="1" applyBorder="1" applyProtection="1">
      <protection locked="0"/>
    </xf>
    <xf numFmtId="0" fontId="45" fillId="16" borderId="11" xfId="0" applyFont="1" applyFill="1" applyBorder="1" applyProtection="1">
      <protection locked="0"/>
    </xf>
    <xf numFmtId="0" fontId="0" fillId="16" borderId="11" xfId="0" applyFill="1" applyBorder="1" applyProtection="1">
      <protection locked="0"/>
    </xf>
    <xf numFmtId="0" fontId="4" fillId="17" borderId="0" xfId="0" applyFont="1" applyFill="1" applyAlignment="1">
      <alignment horizontal="center"/>
    </xf>
    <xf numFmtId="2" fontId="4" fillId="17" borderId="0" xfId="0" applyNumberFormat="1" applyFont="1" applyFill="1" applyAlignment="1">
      <alignment horizontal="center"/>
    </xf>
    <xf numFmtId="15" fontId="0" fillId="16" borderId="3" xfId="0" applyNumberFormat="1" applyFill="1" applyBorder="1" applyProtection="1">
      <protection locked="0"/>
    </xf>
    <xf numFmtId="0" fontId="26" fillId="16" borderId="11" xfId="0" applyFont="1" applyFill="1" applyBorder="1" applyProtection="1">
      <protection locked="0"/>
    </xf>
    <xf numFmtId="0" fontId="6" fillId="0" borderId="30" xfId="0" applyFont="1" applyBorder="1"/>
    <xf numFmtId="0" fontId="6" fillId="0" borderId="5" xfId="0" applyFont="1" applyBorder="1" applyAlignment="1">
      <alignment horizontal="left"/>
    </xf>
    <xf numFmtId="0" fontId="6" fillId="0" borderId="6" xfId="0" applyFont="1" applyBorder="1" applyAlignment="1">
      <alignment horizontal="left"/>
    </xf>
    <xf numFmtId="0" fontId="6" fillId="0" borderId="33" xfId="0" applyFont="1" applyBorder="1" applyAlignment="1">
      <alignment horizontal="left"/>
    </xf>
    <xf numFmtId="2" fontId="0" fillId="0" borderId="30" xfId="0" applyNumberFormat="1" applyBorder="1"/>
    <xf numFmtId="39" fontId="0" fillId="15" borderId="3" xfId="0" applyNumberFormat="1" applyFill="1" applyBorder="1" applyAlignment="1">
      <alignment horizontal="center"/>
    </xf>
    <xf numFmtId="0" fontId="9" fillId="15" borderId="38" xfId="0" applyFont="1" applyFill="1" applyBorder="1" applyAlignment="1">
      <alignment horizontal="center"/>
    </xf>
    <xf numFmtId="2" fontId="7" fillId="15" borderId="3" xfId="0" applyNumberFormat="1" applyFont="1" applyFill="1" applyBorder="1" applyAlignment="1">
      <alignment horizontal="right"/>
    </xf>
    <xf numFmtId="0" fontId="0" fillId="0" borderId="9" xfId="0" applyBorder="1"/>
    <xf numFmtId="0" fontId="36" fillId="0" borderId="11" xfId="0" applyFont="1" applyBorder="1"/>
    <xf numFmtId="0" fontId="36" fillId="0" borderId="32" xfId="0" applyFont="1" applyBorder="1" applyAlignment="1">
      <alignment vertical="center" wrapText="1"/>
    </xf>
    <xf numFmtId="3" fontId="33" fillId="16" borderId="38" xfId="0" applyNumberFormat="1" applyFont="1" applyFill="1" applyBorder="1" applyAlignment="1" applyProtection="1">
      <alignment horizontal="center"/>
      <protection locked="0"/>
    </xf>
    <xf numFmtId="37" fontId="33" fillId="16" borderId="38" xfId="0" applyNumberFormat="1" applyFont="1" applyFill="1" applyBorder="1" applyAlignment="1" applyProtection="1">
      <alignment horizontal="center"/>
      <protection locked="0"/>
    </xf>
    <xf numFmtId="0" fontId="0" fillId="0" borderId="30" xfId="0" applyBorder="1"/>
    <xf numFmtId="0" fontId="13" fillId="0" borderId="29" xfId="0" applyFont="1" applyBorder="1"/>
    <xf numFmtId="0" fontId="4" fillId="16" borderId="3" xfId="0" applyFont="1" applyFill="1" applyBorder="1" applyAlignment="1" applyProtection="1">
      <alignment horizontal="center" vertical="center"/>
      <protection locked="0"/>
    </xf>
    <xf numFmtId="2" fontId="0" fillId="15" borderId="11" xfId="0" applyNumberFormat="1" applyFill="1" applyBorder="1" applyAlignment="1">
      <alignment horizontal="center" vertical="center"/>
    </xf>
    <xf numFmtId="37" fontId="33" fillId="16" borderId="11" xfId="0" applyNumberFormat="1" applyFont="1" applyFill="1" applyBorder="1" applyAlignment="1" applyProtection="1">
      <alignment horizontal="center" vertical="center"/>
      <protection locked="0"/>
    </xf>
    <xf numFmtId="2" fontId="0" fillId="15" borderId="3" xfId="0" applyNumberFormat="1" applyFill="1" applyBorder="1" applyAlignment="1">
      <alignment horizontal="center" vertical="center"/>
    </xf>
    <xf numFmtId="37" fontId="6" fillId="0" borderId="0" xfId="0" applyNumberFormat="1" applyFont="1" applyAlignment="1">
      <alignment vertical="center"/>
    </xf>
    <xf numFmtId="2" fontId="0" fillId="16" borderId="3" xfId="0" applyNumberFormat="1" applyFill="1" applyBorder="1" applyAlignment="1" applyProtection="1">
      <alignment horizontal="center" vertical="center"/>
      <protection locked="0"/>
    </xf>
    <xf numFmtId="0" fontId="1" fillId="0" borderId="19" xfId="0" applyFont="1" applyBorder="1"/>
    <xf numFmtId="1" fontId="0" fillId="18" borderId="0" xfId="0" applyNumberFormat="1" applyFill="1"/>
    <xf numFmtId="0" fontId="0" fillId="18" borderId="0" xfId="0" applyFill="1"/>
    <xf numFmtId="0" fontId="1" fillId="0" borderId="3" xfId="0" applyFont="1" applyBorder="1" applyAlignment="1">
      <alignment horizontal="left"/>
    </xf>
    <xf numFmtId="0" fontId="10" fillId="11" borderId="29" xfId="0" applyFont="1" applyFill="1" applyBorder="1"/>
    <xf numFmtId="0" fontId="10" fillId="11" borderId="30" xfId="0" applyFont="1" applyFill="1" applyBorder="1"/>
    <xf numFmtId="0" fontId="47" fillId="16" borderId="0" xfId="0" applyFont="1" applyFill="1" applyAlignment="1">
      <alignment horizontal="center" vertical="center" wrapText="1"/>
    </xf>
    <xf numFmtId="0" fontId="16" fillId="0" borderId="0" xfId="0" applyFont="1" applyAlignment="1">
      <alignment horizontal="left" vertical="top" wrapText="1"/>
    </xf>
    <xf numFmtId="0" fontId="0" fillId="0" borderId="0" xfId="0" applyAlignment="1">
      <alignment horizontal="left" vertical="top" wrapText="1"/>
    </xf>
    <xf numFmtId="0" fontId="34" fillId="0" borderId="0" xfId="0" applyFont="1" applyAlignment="1">
      <alignment horizontal="left" vertical="center" wrapText="1"/>
    </xf>
    <xf numFmtId="0" fontId="0" fillId="0" borderId="0" xfId="0" applyAlignment="1">
      <alignment horizontal="left" vertical="center" wrapText="1"/>
    </xf>
    <xf numFmtId="0" fontId="44" fillId="0" borderId="0" xfId="0" applyFont="1" applyAlignment="1">
      <alignment horizontal="left" vertical="center" wrapText="1"/>
    </xf>
    <xf numFmtId="0" fontId="44" fillId="0" borderId="0" xfId="0" applyFont="1" applyAlignment="1">
      <alignment horizontal="left" vertical="center"/>
    </xf>
    <xf numFmtId="0" fontId="1" fillId="0" borderId="0" xfId="0" applyFont="1" applyAlignment="1">
      <alignment horizontal="left" vertical="top" wrapText="1"/>
    </xf>
    <xf numFmtId="0" fontId="43" fillId="0" borderId="0" xfId="0" applyFont="1" applyAlignment="1">
      <alignment horizontal="left" vertical="center" wrapText="1"/>
    </xf>
    <xf numFmtId="0" fontId="15" fillId="0" borderId="0" xfId="0" applyFont="1" applyAlignment="1">
      <alignment horizontal="center" vertical="center" wrapText="1"/>
    </xf>
    <xf numFmtId="0" fontId="32" fillId="0" borderId="0" xfId="0" applyFont="1" applyAlignment="1">
      <alignment horizontal="center" vertical="center"/>
    </xf>
    <xf numFmtId="0" fontId="44" fillId="0" borderId="0" xfId="0" applyFont="1" applyAlignment="1">
      <alignment vertical="center" wrapText="1"/>
    </xf>
    <xf numFmtId="0" fontId="14" fillId="0" borderId="0" xfId="0" applyFont="1" applyAlignment="1">
      <alignment horizontal="left" vertical="center" wrapText="1"/>
    </xf>
    <xf numFmtId="0" fontId="27" fillId="0" borderId="0" xfId="0" applyFont="1" applyAlignment="1">
      <alignment horizontal="center" vertical="center" wrapText="1"/>
    </xf>
    <xf numFmtId="0" fontId="29" fillId="0" borderId="0" xfId="0" applyFont="1" applyAlignment="1">
      <alignment horizontal="left" vertical="top" wrapText="1"/>
    </xf>
    <xf numFmtId="0" fontId="35" fillId="0" borderId="0" xfId="0" applyFont="1" applyAlignment="1">
      <alignment wrapText="1"/>
    </xf>
    <xf numFmtId="0" fontId="0" fillId="0" borderId="0" xfId="0" applyAlignment="1">
      <alignment horizontal="left" wrapText="1"/>
    </xf>
    <xf numFmtId="0" fontId="34" fillId="0" borderId="0" xfId="0" applyFont="1" applyAlignment="1">
      <alignment horizontal="left" vertical="top" wrapText="1"/>
    </xf>
    <xf numFmtId="0" fontId="27" fillId="0" borderId="0" xfId="0" applyFont="1" applyAlignment="1">
      <alignment horizontal="left" vertical="top" wrapText="1"/>
    </xf>
    <xf numFmtId="0" fontId="0" fillId="0" borderId="0" xfId="0" applyAlignment="1">
      <alignment horizontal="center" vertical="top"/>
    </xf>
    <xf numFmtId="0" fontId="30" fillId="0" borderId="0" xfId="0" applyFont="1" applyAlignment="1">
      <alignment horizontal="left" vertical="top" wrapText="1"/>
    </xf>
    <xf numFmtId="0" fontId="41" fillId="0" borderId="0" xfId="0" applyFont="1" applyAlignment="1">
      <alignment horizontal="left" vertical="top" wrapText="1"/>
    </xf>
    <xf numFmtId="0" fontId="14" fillId="0" borderId="0" xfId="0" applyFont="1" applyAlignment="1">
      <alignment horizontal="left" vertical="top" wrapText="1"/>
    </xf>
    <xf numFmtId="0" fontId="8" fillId="0" borderId="0" xfId="0" applyFont="1"/>
    <xf numFmtId="0" fontId="0" fillId="0" borderId="0" xfId="0"/>
    <xf numFmtId="0" fontId="50" fillId="0" borderId="0" xfId="0" applyFont="1" applyAlignment="1">
      <alignment vertical="top" wrapText="1"/>
    </xf>
    <xf numFmtId="0" fontId="0" fillId="0" borderId="0" xfId="0" applyAlignment="1">
      <alignment vertical="top" wrapText="1"/>
    </xf>
    <xf numFmtId="0" fontId="49" fillId="0" borderId="0" xfId="0" applyFont="1" applyAlignment="1">
      <alignment horizontal="left" vertical="top" wrapText="1"/>
    </xf>
    <xf numFmtId="0" fontId="41" fillId="0" borderId="0" xfId="0" applyFont="1" applyAlignment="1">
      <alignment vertical="center" wrapText="1"/>
    </xf>
    <xf numFmtId="0" fontId="19" fillId="0" borderId="0" xfId="0" applyFont="1" applyAlignment="1">
      <alignment horizontal="center" vertical="top" wrapText="1"/>
    </xf>
    <xf numFmtId="0" fontId="0" fillId="0" borderId="0" xfId="0" applyAlignment="1">
      <alignment horizontal="center" vertical="top" wrapText="1"/>
    </xf>
    <xf numFmtId="0" fontId="14" fillId="0" borderId="29" xfId="0" applyFont="1" applyBorder="1" applyAlignment="1">
      <alignment horizontal="center" vertical="center" wrapText="1"/>
    </xf>
    <xf numFmtId="0" fontId="14" fillId="0" borderId="30" xfId="0" applyFont="1" applyBorder="1" applyAlignment="1">
      <alignment horizontal="center" vertical="center" wrapText="1"/>
    </xf>
    <xf numFmtId="0" fontId="14" fillId="0" borderId="32"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0" xfId="0" applyFont="1" applyAlignment="1">
      <alignment horizontal="center" vertical="center" wrapText="1"/>
    </xf>
    <xf numFmtId="0" fontId="14" fillId="0" borderId="33" xfId="0" applyFont="1" applyBorder="1" applyAlignment="1">
      <alignment horizontal="center" vertical="center" wrapText="1"/>
    </xf>
    <xf numFmtId="0" fontId="14" fillId="0" borderId="34"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14" xfId="0" applyFont="1" applyBorder="1" applyAlignment="1">
      <alignment horizontal="center" vertical="center" wrapText="1"/>
    </xf>
    <xf numFmtId="0" fontId="5" fillId="17" borderId="0" xfId="0" applyFont="1" applyFill="1" applyAlignment="1">
      <alignment horizontal="center"/>
    </xf>
    <xf numFmtId="0" fontId="6" fillId="14" borderId="38" xfId="0" applyFont="1" applyFill="1" applyBorder="1" applyAlignment="1">
      <alignment horizontal="left"/>
    </xf>
    <xf numFmtId="0" fontId="6" fillId="14" borderId="9" xfId="0" applyFont="1" applyFill="1" applyBorder="1" applyAlignment="1">
      <alignment horizontal="left"/>
    </xf>
    <xf numFmtId="0" fontId="6" fillId="14" borderId="11" xfId="0" applyFont="1" applyFill="1" applyBorder="1" applyAlignment="1">
      <alignment horizontal="left"/>
    </xf>
    <xf numFmtId="0" fontId="6" fillId="0" borderId="40" xfId="0" applyFont="1" applyBorder="1" applyAlignment="1">
      <alignment horizontal="center" vertical="center"/>
    </xf>
    <xf numFmtId="0" fontId="6" fillId="0" borderId="32" xfId="0" applyFont="1" applyBorder="1" applyAlignment="1">
      <alignment horizontal="center" vertical="center"/>
    </xf>
    <xf numFmtId="0" fontId="6" fillId="7" borderId="38" xfId="0" applyFont="1" applyFill="1" applyBorder="1" applyAlignment="1">
      <alignment horizontal="center"/>
    </xf>
    <xf numFmtId="0" fontId="6" fillId="7" borderId="11" xfId="0" applyFont="1" applyFill="1" applyBorder="1" applyAlignment="1">
      <alignment horizontal="center"/>
    </xf>
    <xf numFmtId="0" fontId="6" fillId="7" borderId="8" xfId="0" applyFont="1" applyFill="1" applyBorder="1" applyAlignment="1">
      <alignment horizontal="left"/>
    </xf>
    <xf numFmtId="0" fontId="6" fillId="7" borderId="14" xfId="0" applyFont="1" applyFill="1" applyBorder="1" applyAlignment="1">
      <alignment horizontal="left"/>
    </xf>
    <xf numFmtId="2" fontId="0" fillId="15" borderId="5" xfId="0" applyNumberFormat="1" applyFill="1" applyBorder="1" applyAlignment="1">
      <alignment horizontal="center" vertical="center" wrapText="1"/>
    </xf>
    <xf numFmtId="2" fontId="0" fillId="15" borderId="7" xfId="0" applyNumberFormat="1" applyFill="1" applyBorder="1" applyAlignment="1">
      <alignment horizontal="center" vertical="center" wrapText="1"/>
    </xf>
    <xf numFmtId="2" fontId="0" fillId="15" borderId="6" xfId="0" applyNumberFormat="1" applyFill="1" applyBorder="1" applyAlignment="1">
      <alignment horizontal="center" wrapText="1"/>
    </xf>
    <xf numFmtId="0" fontId="23" fillId="0" borderId="0" xfId="0" applyFont="1" applyAlignment="1">
      <alignment horizontal="center" vertical="center" wrapText="1"/>
    </xf>
    <xf numFmtId="4" fontId="2" fillId="0" borderId="0" xfId="0" applyNumberFormat="1" applyFont="1" applyAlignment="1">
      <alignment horizontal="center" vertical="center" wrapText="1"/>
    </xf>
    <xf numFmtId="0" fontId="3" fillId="0" borderId="0" xfId="0" applyFont="1" applyAlignment="1">
      <alignment horizontal="center" vertical="center" wrapText="1"/>
    </xf>
    <xf numFmtId="0" fontId="48" fillId="16" borderId="0" xfId="0" applyFont="1" applyFill="1" applyAlignment="1" applyProtection="1">
      <alignment horizontal="center" vertical="center" wrapText="1"/>
      <protection locked="0"/>
    </xf>
    <xf numFmtId="0" fontId="20" fillId="0" borderId="30" xfId="0" applyFont="1" applyBorder="1" applyAlignment="1">
      <alignment horizontal="left"/>
    </xf>
    <xf numFmtId="0" fontId="36" fillId="16" borderId="32" xfId="0" applyFont="1" applyFill="1" applyBorder="1" applyAlignment="1">
      <alignment horizontal="center" wrapText="1"/>
    </xf>
    <xf numFmtId="0" fontId="36" fillId="16" borderId="29" xfId="0" applyFont="1" applyFill="1" applyBorder="1" applyAlignment="1">
      <alignment horizontal="center" wrapText="1"/>
    </xf>
    <xf numFmtId="0" fontId="4" fillId="14" borderId="35" xfId="0" applyFont="1" applyFill="1" applyBorder="1" applyAlignment="1">
      <alignment horizontal="center" vertical="center" wrapText="1"/>
    </xf>
    <xf numFmtId="0" fontId="4" fillId="14" borderId="39" xfId="0" applyFont="1" applyFill="1" applyBorder="1" applyAlignment="1">
      <alignment horizontal="center" vertical="center" wrapText="1"/>
    </xf>
    <xf numFmtId="0" fontId="14" fillId="0" borderId="29" xfId="0" applyFont="1" applyBorder="1" applyAlignment="1">
      <alignment vertical="center" wrapText="1"/>
    </xf>
    <xf numFmtId="0" fontId="0" fillId="0" borderId="32" xfId="0" applyBorder="1" applyAlignment="1">
      <alignment wrapText="1"/>
    </xf>
    <xf numFmtId="0" fontId="0" fillId="0" borderId="12" xfId="0" applyBorder="1" applyAlignment="1">
      <alignment wrapText="1"/>
    </xf>
    <xf numFmtId="0" fontId="0" fillId="0" borderId="33" xfId="0" applyBorder="1" applyAlignment="1">
      <alignment wrapText="1"/>
    </xf>
    <xf numFmtId="0" fontId="0" fillId="0" borderId="34" xfId="0" applyBorder="1" applyAlignment="1">
      <alignment wrapText="1"/>
    </xf>
    <xf numFmtId="0" fontId="0" fillId="0" borderId="14" xfId="0" applyBorder="1" applyAlignment="1">
      <alignment wrapText="1"/>
    </xf>
    <xf numFmtId="0" fontId="11" fillId="16" borderId="5" xfId="0" applyFont="1" applyFill="1" applyBorder="1" applyAlignment="1" applyProtection="1">
      <alignment horizontal="center"/>
      <protection locked="0"/>
    </xf>
    <xf numFmtId="0" fontId="0" fillId="16" borderId="7" xfId="0" applyFill="1" applyBorder="1"/>
    <xf numFmtId="0" fontId="6" fillId="0" borderId="37" xfId="0" applyFont="1" applyBorder="1" applyAlignment="1">
      <alignment horizontal="center" vertical="center"/>
    </xf>
    <xf numFmtId="0" fontId="6" fillId="7" borderId="34" xfId="0" applyFont="1" applyFill="1" applyBorder="1" applyAlignment="1">
      <alignment horizontal="center"/>
    </xf>
    <xf numFmtId="0" fontId="6" fillId="7" borderId="14" xfId="0" applyFont="1" applyFill="1" applyBorder="1" applyAlignment="1">
      <alignment horizontal="center"/>
    </xf>
    <xf numFmtId="0" fontId="6" fillId="7" borderId="9" xfId="0" applyFont="1" applyFill="1" applyBorder="1" applyAlignment="1">
      <alignment horizontal="left"/>
    </xf>
    <xf numFmtId="0" fontId="6" fillId="7" borderId="11" xfId="0" applyFont="1" applyFill="1" applyBorder="1" applyAlignment="1">
      <alignment horizontal="left"/>
    </xf>
    <xf numFmtId="0" fontId="6" fillId="7" borderId="0" xfId="0" applyFont="1" applyFill="1" applyAlignment="1">
      <alignment horizontal="left"/>
    </xf>
    <xf numFmtId="0" fontId="36" fillId="0" borderId="9" xfId="0" applyFont="1" applyBorder="1" applyAlignment="1">
      <alignment horizontal="left" wrapText="1"/>
    </xf>
    <xf numFmtId="0" fontId="4" fillId="12" borderId="0" xfId="0" applyFont="1" applyFill="1" applyAlignment="1">
      <alignment horizontal="center"/>
    </xf>
    <xf numFmtId="2" fontId="0" fillId="0" borderId="0" xfId="0" applyNumberFormat="1" applyAlignment="1">
      <alignment horizontal="center" vertical="center" wrapText="1"/>
    </xf>
    <xf numFmtId="2" fontId="0" fillId="0" borderId="0" xfId="0" applyNumberFormat="1" applyAlignment="1">
      <alignment horizontal="center" wrapText="1"/>
    </xf>
    <xf numFmtId="0" fontId="8" fillId="0" borderId="0" xfId="0" applyFont="1" applyAlignment="1">
      <alignment horizontal="center" vertical="center"/>
    </xf>
    <xf numFmtId="0" fontId="37" fillId="0" borderId="0" xfId="0" applyFont="1" applyAlignment="1">
      <alignment horizontal="center" vertical="center" wrapText="1"/>
    </xf>
    <xf numFmtId="0" fontId="1" fillId="0" borderId="3" xfId="0" applyFont="1" applyBorder="1" applyAlignment="1">
      <alignment horizontal="left"/>
    </xf>
    <xf numFmtId="0" fontId="25" fillId="0" borderId="5" xfId="0" applyFont="1" applyBorder="1" applyAlignment="1">
      <alignment horizontal="left"/>
    </xf>
    <xf numFmtId="0" fontId="0" fillId="0" borderId="3" xfId="0" applyBorder="1" applyAlignment="1">
      <alignment horizontal="left"/>
    </xf>
    <xf numFmtId="0" fontId="4" fillId="0" borderId="0" xfId="0" applyFont="1" applyAlignment="1">
      <alignment horizontal="right"/>
    </xf>
    <xf numFmtId="0" fontId="18" fillId="0" borderId="19" xfId="0" applyFont="1" applyBorder="1" applyAlignment="1">
      <alignment horizontal="center" wrapText="1"/>
    </xf>
    <xf numFmtId="0" fontId="18" fillId="0" borderId="0" xfId="0" applyFont="1" applyAlignment="1">
      <alignment horizontal="center" wrapText="1"/>
    </xf>
    <xf numFmtId="0" fontId="8" fillId="0" borderId="0" xfId="0" applyFont="1" applyAlignment="1">
      <alignment horizontal="center"/>
    </xf>
    <xf numFmtId="0" fontId="4" fillId="17" borderId="0" xfId="0" applyFont="1" applyFill="1" applyAlignment="1">
      <alignment horizontal="center"/>
    </xf>
    <xf numFmtId="0" fontId="10" fillId="11" borderId="12" xfId="0" applyFont="1" applyFill="1" applyBorder="1" applyAlignment="1">
      <alignment horizontal="left"/>
    </xf>
    <xf numFmtId="0" fontId="10" fillId="11" borderId="0" xfId="0" applyFont="1" applyFill="1" applyAlignment="1">
      <alignment horizontal="left"/>
    </xf>
    <xf numFmtId="0" fontId="38" fillId="6" borderId="34" xfId="0" applyFont="1" applyFill="1" applyBorder="1"/>
    <xf numFmtId="0" fontId="38" fillId="6" borderId="14" xfId="0" applyFont="1" applyFill="1" applyBorder="1"/>
    <xf numFmtId="0" fontId="9" fillId="9" borderId="36" xfId="0" applyFont="1" applyFill="1" applyBorder="1"/>
    <xf numFmtId="0" fontId="9" fillId="9" borderId="13" xfId="0" applyFont="1" applyFill="1" applyBorder="1"/>
    <xf numFmtId="0" fontId="38" fillId="6" borderId="12" xfId="0" applyFont="1" applyFill="1" applyBorder="1"/>
    <xf numFmtId="0" fontId="38" fillId="6" borderId="33" xfId="0" applyFont="1" applyFill="1" applyBorder="1"/>
    <xf numFmtId="0" fontId="38" fillId="6" borderId="29" xfId="0" applyFont="1" applyFill="1" applyBorder="1"/>
    <xf numFmtId="0" fontId="38" fillId="6" borderId="32" xfId="0" applyFont="1" applyFill="1" applyBorder="1"/>
    <xf numFmtId="0" fontId="24" fillId="0" borderId="0" xfId="0" applyFont="1" applyAlignment="1">
      <alignment horizontal="left" vertical="center" wrapText="1"/>
    </xf>
    <xf numFmtId="0" fontId="1" fillId="0" borderId="5" xfId="0" applyFont="1" applyBorder="1" applyAlignment="1">
      <alignment horizontal="left" vertical="center" wrapText="1"/>
    </xf>
    <xf numFmtId="0" fontId="1" fillId="0" borderId="7" xfId="0" applyFont="1" applyBorder="1" applyAlignment="1">
      <alignment horizontal="left" vertical="center" wrapText="1"/>
    </xf>
    <xf numFmtId="0" fontId="1" fillId="0" borderId="6" xfId="0" applyFont="1" applyBorder="1" applyAlignment="1">
      <alignment horizontal="left" vertical="center" wrapText="1"/>
    </xf>
    <xf numFmtId="0" fontId="38" fillId="6" borderId="30" xfId="0" applyFont="1" applyFill="1" applyBorder="1"/>
    <xf numFmtId="0" fontId="38" fillId="6" borderId="8" xfId="0" applyFont="1" applyFill="1" applyBorder="1"/>
    <xf numFmtId="0" fontId="8" fillId="10" borderId="36" xfId="0" applyFont="1" applyFill="1" applyBorder="1" applyAlignment="1">
      <alignment horizontal="center"/>
    </xf>
    <xf numFmtId="0" fontId="8" fillId="10" borderId="10" xfId="0" applyFont="1" applyFill="1" applyBorder="1" applyAlignment="1">
      <alignment horizontal="center"/>
    </xf>
    <xf numFmtId="0" fontId="8" fillId="10" borderId="13" xfId="0" applyFont="1" applyFill="1" applyBorder="1" applyAlignment="1">
      <alignment horizontal="center"/>
    </xf>
  </cellXfs>
  <cellStyles count="2">
    <cellStyle name="Normal" xfId="0" builtinId="0"/>
    <cellStyle name="Percent" xfId="1" builtinId="5"/>
  </cellStyles>
  <dxfs count="0"/>
  <tableStyles count="0" defaultTableStyle="TableStyleMedium9" defaultPivotStyle="PivotStyleLight16"/>
  <colors>
    <mruColors>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Drop" dropLines="2" dropStyle="combo" dx="18" fmlaLink="$D$15" fmlaRange="$F$19:$F$20" noThreeD="1" sel="1" val="0"/>
</file>

<file path=xl/ctrlProps/ctrlProp2.xml><?xml version="1.0" encoding="utf-8"?>
<formControlPr xmlns="http://schemas.microsoft.com/office/spreadsheetml/2009/9/main" objectType="Drop" dropLines="2" dropStyle="combo" dx="18" fmlaLink="$C$35" fmlaRange="$F$35:$F$36" noThreeD="1" sel="2" val="0"/>
</file>

<file path=xl/ctrlProps/ctrlProp3.xml><?xml version="1.0" encoding="utf-8"?>
<formControlPr xmlns="http://schemas.microsoft.com/office/spreadsheetml/2009/9/main" objectType="Drop" dropLines="2" dropStyle="combo" dx="18" fmlaLink="$C$40" fmlaRange="$F$40:$F$41" noThreeD="1" sel="2" val="0"/>
</file>

<file path=xl/ctrlProps/ctrlProp4.xml><?xml version="1.0" encoding="utf-8"?>
<formControlPr xmlns="http://schemas.microsoft.com/office/spreadsheetml/2009/9/main" objectType="Drop" dropLines="12" dropStyle="combo" dx="18" fmlaLink="$E$33" fmlaRange="$G$30:$G$41" noThreeD="1" sel="6" val="0"/>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5</xdr:col>
      <xdr:colOff>114300</xdr:colOff>
      <xdr:row>0</xdr:row>
      <xdr:rowOff>9525</xdr:rowOff>
    </xdr:from>
    <xdr:to>
      <xdr:col>10</xdr:col>
      <xdr:colOff>0</xdr:colOff>
      <xdr:row>6</xdr:row>
      <xdr:rowOff>85725</xdr:rowOff>
    </xdr:to>
    <xdr:pic>
      <xdr:nvPicPr>
        <xdr:cNvPr id="9218" name="Picture 2">
          <a:extLst>
            <a:ext uri="{FF2B5EF4-FFF2-40B4-BE49-F238E27FC236}">
              <a16:creationId xmlns:a16="http://schemas.microsoft.com/office/drawing/2014/main" id="{00000000-0008-0000-0000-00000224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724150" y="9525"/>
          <a:ext cx="3067050" cy="1114425"/>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3535680</xdr:colOff>
      <xdr:row>0</xdr:row>
      <xdr:rowOff>83627</xdr:rowOff>
    </xdr:from>
    <xdr:to>
      <xdr:col>10</xdr:col>
      <xdr:colOff>112395</xdr:colOff>
      <xdr:row>4</xdr:row>
      <xdr:rowOff>60960</xdr:rowOff>
    </xdr:to>
    <xdr:pic>
      <xdr:nvPicPr>
        <xdr:cNvPr id="1053" name="Picture 29">
          <a:extLst>
            <a:ext uri="{FF2B5EF4-FFF2-40B4-BE49-F238E27FC236}">
              <a16:creationId xmlns:a16="http://schemas.microsoft.com/office/drawing/2014/main" id="{00000000-0008-0000-0100-00001D04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4335780" y="83627"/>
          <a:ext cx="2238375" cy="739333"/>
        </a:xfrm>
        <a:prstGeom prst="rect">
          <a:avLst/>
        </a:prstGeom>
        <a:noFill/>
        <a:ln w="9525">
          <a:noFill/>
          <a:miter lim="800000"/>
          <a:headEnd/>
          <a:tailEnd/>
        </a:ln>
      </xdr:spPr>
    </xdr:pic>
    <xdr:clientData/>
  </xdr:twoCellAnchor>
  <mc:AlternateContent xmlns:mc="http://schemas.openxmlformats.org/markup-compatibility/2006">
    <mc:Choice xmlns:a14="http://schemas.microsoft.com/office/drawing/2010/main" Requires="a14">
      <xdr:twoCellAnchor editAs="oneCell">
        <xdr:from>
          <xdr:col>3</xdr:col>
          <xdr:colOff>66675</xdr:colOff>
          <xdr:row>14</xdr:row>
          <xdr:rowOff>38100</xdr:rowOff>
        </xdr:from>
        <xdr:to>
          <xdr:col>4</xdr:col>
          <xdr:colOff>0</xdr:colOff>
          <xdr:row>14</xdr:row>
          <xdr:rowOff>276225</xdr:rowOff>
        </xdr:to>
        <xdr:sp macro="" textlink="">
          <xdr:nvSpPr>
            <xdr:cNvPr id="1047" name="Drop Down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161925</xdr:colOff>
          <xdr:row>34</xdr:row>
          <xdr:rowOff>28575</xdr:rowOff>
        </xdr:from>
        <xdr:to>
          <xdr:col>3</xdr:col>
          <xdr:colOff>0</xdr:colOff>
          <xdr:row>34</xdr:row>
          <xdr:rowOff>238125</xdr:rowOff>
        </xdr:to>
        <xdr:sp macro="" textlink="">
          <xdr:nvSpPr>
            <xdr:cNvPr id="1048" name="Drop Down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39</xdr:row>
          <xdr:rowOff>28575</xdr:rowOff>
        </xdr:from>
        <xdr:to>
          <xdr:col>2</xdr:col>
          <xdr:colOff>714375</xdr:colOff>
          <xdr:row>40</xdr:row>
          <xdr:rowOff>66675</xdr:rowOff>
        </xdr:to>
        <xdr:sp macro="" textlink="">
          <xdr:nvSpPr>
            <xdr:cNvPr id="1049" name="Drop Down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33</xdr:row>
          <xdr:rowOff>38100</xdr:rowOff>
        </xdr:from>
        <xdr:to>
          <xdr:col>3</xdr:col>
          <xdr:colOff>0</xdr:colOff>
          <xdr:row>33</xdr:row>
          <xdr:rowOff>371475</xdr:rowOff>
        </xdr:to>
        <xdr:sp macro="" textlink="">
          <xdr:nvSpPr>
            <xdr:cNvPr id="1056" name="Drop Down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2</xdr:col>
      <xdr:colOff>1512570</xdr:colOff>
      <xdr:row>0</xdr:row>
      <xdr:rowOff>74295</xdr:rowOff>
    </xdr:from>
    <xdr:to>
      <xdr:col>4</xdr:col>
      <xdr:colOff>222885</xdr:colOff>
      <xdr:row>0</xdr:row>
      <xdr:rowOff>922020</xdr:rowOff>
    </xdr:to>
    <xdr:pic>
      <xdr:nvPicPr>
        <xdr:cNvPr id="3080" name="Picture 8">
          <a:extLst>
            <a:ext uri="{FF2B5EF4-FFF2-40B4-BE49-F238E27FC236}">
              <a16:creationId xmlns:a16="http://schemas.microsoft.com/office/drawing/2014/main" id="{00000000-0008-0000-0200-0000080C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227070" y="74295"/>
          <a:ext cx="2672715" cy="84772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J79"/>
  <sheetViews>
    <sheetView zoomScale="150" zoomScaleNormal="150" workbookViewId="0">
      <selection activeCell="A79" sqref="A79:D79"/>
    </sheetView>
  </sheetViews>
  <sheetFormatPr defaultRowHeight="12.75"/>
  <cols>
    <col min="1" max="1" width="6" customWidth="1"/>
    <col min="2" max="2" width="5.7109375" customWidth="1"/>
    <col min="8" max="8" width="11.140625" customWidth="1"/>
  </cols>
  <sheetData>
    <row r="3" spans="1:10" ht="18" customHeight="1">
      <c r="A3" s="143" t="s">
        <v>120</v>
      </c>
      <c r="B3" s="143"/>
      <c r="C3" s="143"/>
      <c r="D3" s="143"/>
      <c r="E3" s="143"/>
    </row>
    <row r="4" spans="1:10" ht="12.75" customHeight="1">
      <c r="A4" s="143"/>
      <c r="B4" s="143"/>
      <c r="C4" s="143"/>
      <c r="D4" s="143"/>
      <c r="E4" s="143"/>
    </row>
    <row r="5" spans="1:10">
      <c r="A5" s="143"/>
      <c r="B5" s="143"/>
      <c r="C5" s="143"/>
      <c r="D5" s="143"/>
      <c r="E5" s="143"/>
    </row>
    <row r="7" spans="1:10" ht="45.75" customHeight="1">
      <c r="A7" s="152" t="s">
        <v>105</v>
      </c>
      <c r="B7" s="152"/>
      <c r="C7" s="152"/>
      <c r="D7" s="152"/>
      <c r="E7" s="152"/>
      <c r="F7" s="152"/>
      <c r="G7" s="152"/>
      <c r="H7" s="152"/>
      <c r="I7" s="152"/>
      <c r="J7" s="152"/>
    </row>
    <row r="8" spans="1:10" ht="26.25" customHeight="1">
      <c r="A8" s="153" t="s">
        <v>121</v>
      </c>
      <c r="B8" s="153"/>
      <c r="C8" s="153"/>
      <c r="D8" s="153"/>
      <c r="E8" s="153"/>
      <c r="F8" s="153"/>
      <c r="G8" s="153"/>
      <c r="H8" s="153"/>
      <c r="I8" s="153"/>
      <c r="J8" s="153"/>
    </row>
    <row r="9" spans="1:10" ht="11.25" customHeight="1">
      <c r="A9" s="84"/>
      <c r="B9" s="84"/>
      <c r="C9" s="84"/>
      <c r="D9" s="84"/>
      <c r="E9" s="84"/>
      <c r="F9" s="84"/>
      <c r="G9" s="84"/>
      <c r="H9" s="84"/>
      <c r="I9" s="84"/>
      <c r="J9" s="84"/>
    </row>
    <row r="10" spans="1:10" ht="49.5" customHeight="1">
      <c r="A10" s="156" t="s">
        <v>89</v>
      </c>
      <c r="B10" s="156"/>
      <c r="C10" s="156"/>
      <c r="D10" s="156"/>
      <c r="E10" s="156"/>
      <c r="F10" s="156"/>
      <c r="G10" s="156"/>
      <c r="H10" s="156"/>
      <c r="I10" s="156"/>
      <c r="J10" s="156"/>
    </row>
    <row r="11" spans="1:10" ht="9.75" customHeight="1">
      <c r="A11" s="14"/>
      <c r="B11" s="14"/>
      <c r="C11" s="14"/>
      <c r="D11" s="14"/>
      <c r="E11" s="14"/>
      <c r="F11" s="14"/>
      <c r="G11" s="14"/>
      <c r="H11" s="14"/>
      <c r="I11" s="14"/>
      <c r="J11" s="14"/>
    </row>
    <row r="12" spans="1:10" ht="18">
      <c r="A12" s="26" t="s">
        <v>29</v>
      </c>
      <c r="B12" s="27"/>
      <c r="C12" s="27"/>
      <c r="D12" s="27"/>
      <c r="E12" s="27"/>
      <c r="F12" s="27"/>
      <c r="G12" s="27"/>
      <c r="H12" s="27"/>
      <c r="I12" s="27"/>
      <c r="J12" s="27"/>
    </row>
    <row r="13" spans="1:10">
      <c r="A13" s="28"/>
      <c r="B13" s="27"/>
      <c r="C13" s="27"/>
      <c r="D13" s="27"/>
      <c r="E13" s="27"/>
      <c r="F13" s="27"/>
      <c r="G13" s="27"/>
      <c r="H13" s="27"/>
      <c r="I13" s="27"/>
      <c r="J13" s="27"/>
    </row>
    <row r="14" spans="1:10">
      <c r="A14" s="162">
        <v>1</v>
      </c>
      <c r="B14" s="145" t="s">
        <v>100</v>
      </c>
      <c r="C14" s="145"/>
      <c r="D14" s="145"/>
      <c r="E14" s="145"/>
      <c r="F14" s="145"/>
      <c r="G14" s="145"/>
      <c r="H14" s="145"/>
      <c r="I14" s="145"/>
      <c r="J14" s="145"/>
    </row>
    <row r="15" spans="1:10" ht="54" customHeight="1">
      <c r="A15" s="162"/>
      <c r="B15" s="145"/>
      <c r="C15" s="145"/>
      <c r="D15" s="145"/>
      <c r="E15" s="145"/>
      <c r="F15" s="145"/>
      <c r="G15" s="145"/>
      <c r="H15" s="145"/>
      <c r="I15" s="145"/>
      <c r="J15" s="145"/>
    </row>
    <row r="16" spans="1:10">
      <c r="A16" s="16">
        <v>2</v>
      </c>
      <c r="B16" s="29" t="s">
        <v>63</v>
      </c>
      <c r="C16" s="29"/>
      <c r="D16" s="29"/>
      <c r="E16" s="29"/>
      <c r="F16" s="29"/>
      <c r="G16" s="29"/>
      <c r="H16" s="29"/>
      <c r="I16" s="29"/>
      <c r="J16" s="29"/>
    </row>
    <row r="17" spans="1:10">
      <c r="A17" s="16">
        <v>3</v>
      </c>
      <c r="B17" s="30" t="s">
        <v>22</v>
      </c>
      <c r="C17" s="29"/>
      <c r="D17" s="29"/>
      <c r="E17" s="29"/>
      <c r="F17" s="29"/>
      <c r="G17" s="29"/>
      <c r="H17" s="29"/>
      <c r="I17" s="29"/>
      <c r="J17" s="29"/>
    </row>
    <row r="18" spans="1:10">
      <c r="A18" s="29"/>
      <c r="B18" s="16" t="s">
        <v>12</v>
      </c>
      <c r="C18" s="31" t="s">
        <v>30</v>
      </c>
      <c r="D18" s="29"/>
      <c r="E18" s="29"/>
      <c r="F18" s="29"/>
      <c r="G18" s="29"/>
      <c r="H18" s="29"/>
      <c r="I18" s="29"/>
      <c r="J18" s="29"/>
    </row>
    <row r="19" spans="1:10">
      <c r="A19" s="29"/>
      <c r="B19" s="16" t="s">
        <v>13</v>
      </c>
      <c r="C19" s="32" t="s">
        <v>14</v>
      </c>
      <c r="D19" s="29"/>
      <c r="E19" s="29"/>
      <c r="F19" s="29"/>
      <c r="G19" s="29"/>
      <c r="H19" s="29"/>
      <c r="I19" s="29"/>
      <c r="J19" s="29"/>
    </row>
    <row r="20" spans="1:10">
      <c r="A20" s="15">
        <v>4</v>
      </c>
      <c r="B20" s="145" t="s">
        <v>31</v>
      </c>
      <c r="C20" s="145"/>
      <c r="D20" s="145"/>
      <c r="E20" s="145"/>
      <c r="F20" s="145"/>
      <c r="G20" s="145"/>
      <c r="H20" s="145"/>
      <c r="I20" s="145"/>
      <c r="J20" s="145"/>
    </row>
    <row r="21" spans="1:10" ht="32.25" customHeight="1">
      <c r="A21" s="15">
        <v>5</v>
      </c>
      <c r="B21" s="161" t="s">
        <v>49</v>
      </c>
      <c r="C21" s="161"/>
      <c r="D21" s="161"/>
      <c r="E21" s="161"/>
      <c r="F21" s="161"/>
      <c r="G21" s="161"/>
      <c r="H21" s="161"/>
      <c r="I21" s="161"/>
      <c r="J21" s="161"/>
    </row>
    <row r="22" spans="1:10">
      <c r="A22" s="27"/>
      <c r="B22" s="27"/>
      <c r="C22" s="27"/>
      <c r="D22" s="27"/>
      <c r="E22" s="27"/>
      <c r="F22" s="27"/>
      <c r="G22" s="27"/>
      <c r="H22" s="27"/>
      <c r="I22" s="27"/>
      <c r="J22" s="27"/>
    </row>
    <row r="23" spans="1:10" ht="18">
      <c r="A23" s="26" t="s">
        <v>32</v>
      </c>
      <c r="B23" s="27"/>
      <c r="C23" s="27"/>
      <c r="D23" s="27"/>
      <c r="E23" s="27"/>
      <c r="F23" s="27"/>
      <c r="G23" s="27"/>
      <c r="H23" s="27"/>
      <c r="I23" s="27"/>
      <c r="J23" s="27"/>
    </row>
    <row r="24" spans="1:10">
      <c r="A24" s="28"/>
      <c r="B24" s="27"/>
      <c r="C24" s="27"/>
      <c r="D24" s="27"/>
      <c r="E24" s="27"/>
      <c r="F24" s="27"/>
      <c r="G24" s="27"/>
      <c r="H24" s="27"/>
      <c r="I24" s="27"/>
      <c r="J24" s="27"/>
    </row>
    <row r="25" spans="1:10" ht="15.75">
      <c r="A25" s="151" t="s">
        <v>50</v>
      </c>
      <c r="B25" s="151"/>
      <c r="C25" s="151"/>
      <c r="D25" s="151"/>
      <c r="E25" s="151"/>
      <c r="F25" s="151"/>
      <c r="G25" s="151"/>
      <c r="H25" s="151"/>
      <c r="I25" s="151"/>
      <c r="J25" s="151"/>
    </row>
    <row r="26" spans="1:10" ht="15.75">
      <c r="A26" s="33"/>
      <c r="B26" s="33"/>
      <c r="C26" s="33"/>
      <c r="D26" s="33"/>
      <c r="E26" s="33"/>
      <c r="F26" s="33"/>
      <c r="G26" s="33"/>
      <c r="H26" s="33"/>
      <c r="I26" s="33"/>
      <c r="J26" s="33"/>
    </row>
    <row r="27" spans="1:10" ht="26.25" customHeight="1">
      <c r="A27" s="155" t="s">
        <v>33</v>
      </c>
      <c r="B27" s="155"/>
      <c r="C27" s="155"/>
      <c r="D27" s="155"/>
      <c r="E27" s="155"/>
      <c r="F27" s="155"/>
      <c r="G27" s="155"/>
      <c r="H27" s="155"/>
      <c r="I27" s="155"/>
      <c r="J27" s="155"/>
    </row>
    <row r="28" spans="1:10">
      <c r="A28" s="27"/>
      <c r="B28" s="27"/>
      <c r="C28" s="27"/>
      <c r="D28" s="27"/>
      <c r="E28" s="27"/>
      <c r="F28" s="27"/>
      <c r="G28" s="27"/>
      <c r="H28" s="27"/>
      <c r="I28" s="27"/>
      <c r="J28" s="27"/>
    </row>
    <row r="29" spans="1:10">
      <c r="A29" s="171" t="s">
        <v>34</v>
      </c>
      <c r="B29" s="171"/>
      <c r="C29" s="171"/>
      <c r="D29" s="171"/>
      <c r="E29" s="171"/>
      <c r="F29" s="171"/>
      <c r="G29" s="171"/>
      <c r="H29" s="171"/>
      <c r="I29" s="171"/>
      <c r="J29" s="171"/>
    </row>
    <row r="30" spans="1:10">
      <c r="A30" s="27"/>
      <c r="B30" s="34"/>
      <c r="C30" s="34"/>
      <c r="D30" s="34"/>
      <c r="E30" s="34"/>
      <c r="F30" s="34"/>
      <c r="G30" s="34"/>
      <c r="H30" s="34"/>
      <c r="I30" s="34"/>
      <c r="J30" s="34"/>
    </row>
    <row r="31" spans="1:10">
      <c r="A31" s="16">
        <v>6</v>
      </c>
      <c r="B31" s="145" t="s">
        <v>69</v>
      </c>
      <c r="C31" s="145"/>
      <c r="D31" s="145"/>
      <c r="E31" s="145"/>
      <c r="F31" s="145"/>
      <c r="G31" s="145"/>
      <c r="H31" s="145"/>
      <c r="I31" s="145"/>
      <c r="J31" s="145"/>
    </row>
    <row r="32" spans="1:10">
      <c r="A32" s="16">
        <v>7</v>
      </c>
      <c r="B32" s="145" t="s">
        <v>51</v>
      </c>
      <c r="C32" s="145"/>
      <c r="D32" s="145"/>
      <c r="E32" s="145"/>
      <c r="F32" s="145"/>
      <c r="G32" s="145"/>
      <c r="H32" s="145"/>
      <c r="I32" s="145"/>
      <c r="J32" s="145"/>
    </row>
    <row r="33" spans="1:10" ht="26.25" customHeight="1">
      <c r="A33" s="15">
        <v>8</v>
      </c>
      <c r="B33" s="145" t="s">
        <v>68</v>
      </c>
      <c r="C33" s="145"/>
      <c r="D33" s="145"/>
      <c r="E33" s="145"/>
      <c r="F33" s="145"/>
      <c r="G33" s="145"/>
      <c r="H33" s="145"/>
      <c r="I33" s="145"/>
      <c r="J33" s="145"/>
    </row>
    <row r="34" spans="1:10">
      <c r="A34" s="15"/>
      <c r="B34" s="19"/>
      <c r="C34" s="19"/>
      <c r="D34" s="19"/>
      <c r="E34" s="19"/>
      <c r="F34" s="19"/>
      <c r="G34" s="19"/>
      <c r="H34" s="19"/>
      <c r="I34" s="19"/>
      <c r="J34" s="19"/>
    </row>
    <row r="35" spans="1:10">
      <c r="A35" s="164" t="s">
        <v>35</v>
      </c>
      <c r="B35" s="164"/>
      <c r="C35" s="164"/>
      <c r="D35" s="164"/>
      <c r="E35" s="164"/>
      <c r="F35" s="164"/>
      <c r="G35" s="164"/>
      <c r="H35" s="164"/>
      <c r="I35" s="164"/>
      <c r="J35" s="164"/>
    </row>
    <row r="36" spans="1:10">
      <c r="A36" s="15"/>
      <c r="B36" s="19"/>
      <c r="C36" s="19"/>
      <c r="D36" s="19"/>
      <c r="E36" s="19"/>
      <c r="F36" s="19"/>
      <c r="G36" s="19"/>
      <c r="H36" s="19"/>
      <c r="I36" s="19"/>
      <c r="J36" s="19"/>
    </row>
    <row r="37" spans="1:10" ht="15.75" customHeight="1">
      <c r="A37" s="16">
        <v>9</v>
      </c>
      <c r="B37" s="145" t="s">
        <v>83</v>
      </c>
      <c r="C37" s="145"/>
      <c r="D37" s="145"/>
      <c r="E37" s="145"/>
      <c r="F37" s="145"/>
      <c r="G37" s="145"/>
      <c r="H37" s="145"/>
      <c r="I37" s="145"/>
      <c r="J37" s="145"/>
    </row>
    <row r="38" spans="1:10">
      <c r="A38" s="16"/>
      <c r="B38" s="163" t="s">
        <v>18</v>
      </c>
      <c r="C38" s="163"/>
      <c r="D38" s="163"/>
      <c r="E38" s="163"/>
      <c r="F38" s="163"/>
      <c r="G38" s="163"/>
      <c r="H38" s="163"/>
      <c r="I38" s="163"/>
      <c r="J38" s="163"/>
    </row>
    <row r="39" spans="1:10" ht="68.25" customHeight="1">
      <c r="A39" s="16"/>
      <c r="B39" s="35" t="s">
        <v>36</v>
      </c>
      <c r="C39" s="163" t="s">
        <v>84</v>
      </c>
      <c r="D39" s="163"/>
      <c r="E39" s="163"/>
      <c r="F39" s="163"/>
      <c r="G39" s="163"/>
      <c r="H39" s="163"/>
      <c r="I39" s="163"/>
      <c r="J39" s="163"/>
    </row>
    <row r="40" spans="1:10" ht="29.25" customHeight="1">
      <c r="A40" s="16"/>
      <c r="B40" s="35" t="s">
        <v>36</v>
      </c>
      <c r="C40" s="163" t="s">
        <v>70</v>
      </c>
      <c r="D40" s="163"/>
      <c r="E40" s="163"/>
      <c r="F40" s="163"/>
      <c r="G40" s="163"/>
      <c r="H40" s="163"/>
      <c r="I40" s="163"/>
      <c r="J40" s="163"/>
    </row>
    <row r="41" spans="1:10">
      <c r="A41" s="16"/>
      <c r="B41" s="35"/>
      <c r="C41" s="35"/>
      <c r="D41" s="35"/>
      <c r="E41" s="35"/>
      <c r="F41" s="35"/>
      <c r="G41" s="35"/>
      <c r="H41" s="35"/>
      <c r="I41" s="35"/>
      <c r="J41" s="35"/>
    </row>
    <row r="42" spans="1:10" ht="29.25" customHeight="1">
      <c r="A42" s="164" t="s">
        <v>71</v>
      </c>
      <c r="B42" s="164"/>
      <c r="C42" s="164"/>
      <c r="D42" s="164"/>
      <c r="E42" s="164"/>
      <c r="F42" s="164"/>
      <c r="G42" s="164"/>
      <c r="H42" s="164"/>
      <c r="I42" s="164"/>
      <c r="J42" s="164"/>
    </row>
    <row r="43" spans="1:10">
      <c r="A43" s="16"/>
      <c r="B43" s="35"/>
      <c r="C43" s="35"/>
      <c r="D43" s="35"/>
      <c r="E43" s="35"/>
      <c r="F43" s="35"/>
      <c r="G43" s="35"/>
      <c r="H43" s="35"/>
      <c r="I43" s="35"/>
      <c r="J43" s="35"/>
    </row>
    <row r="44" spans="1:10" ht="68.25" customHeight="1">
      <c r="A44" s="165" t="s">
        <v>72</v>
      </c>
      <c r="B44" s="165"/>
      <c r="C44" s="165"/>
      <c r="D44" s="165"/>
      <c r="E44" s="165"/>
      <c r="F44" s="165"/>
      <c r="G44" s="165"/>
      <c r="H44" s="165"/>
      <c r="I44" s="165"/>
      <c r="J44" s="165"/>
    </row>
    <row r="45" spans="1:10" ht="12.75" customHeight="1">
      <c r="A45" s="79"/>
      <c r="B45" s="79"/>
      <c r="C45" s="75"/>
      <c r="D45" s="75"/>
      <c r="E45" s="75"/>
      <c r="F45" s="75"/>
      <c r="G45" s="75"/>
      <c r="H45" s="75"/>
      <c r="I45" s="75"/>
      <c r="J45" s="75"/>
    </row>
    <row r="46" spans="1:10">
      <c r="A46" s="160" t="s">
        <v>52</v>
      </c>
      <c r="B46" s="160"/>
      <c r="C46" s="35"/>
      <c r="D46" s="35"/>
      <c r="E46" s="35"/>
      <c r="F46" s="35"/>
      <c r="G46" s="35"/>
      <c r="H46" s="35"/>
      <c r="I46" s="35"/>
      <c r="J46" s="35"/>
    </row>
    <row r="47" spans="1:10" ht="45.6" customHeight="1">
      <c r="A47" s="15">
        <v>10</v>
      </c>
      <c r="B47" s="150" t="s">
        <v>96</v>
      </c>
      <c r="C47" s="145"/>
      <c r="D47" s="145"/>
      <c r="E47" s="145"/>
      <c r="F47" s="145"/>
      <c r="G47" s="145"/>
      <c r="H47" s="145"/>
      <c r="I47" s="145"/>
      <c r="J47" s="145"/>
    </row>
    <row r="48" spans="1:10" ht="72" customHeight="1">
      <c r="A48" s="76">
        <v>11</v>
      </c>
      <c r="B48" s="150" t="s">
        <v>97</v>
      </c>
      <c r="C48" s="150"/>
      <c r="D48" s="150"/>
      <c r="E48" s="150"/>
      <c r="F48" s="150"/>
      <c r="G48" s="150"/>
      <c r="H48" s="150"/>
      <c r="I48" s="150"/>
      <c r="J48" s="150"/>
    </row>
    <row r="49" spans="1:10" ht="57.6" customHeight="1">
      <c r="A49" s="15">
        <v>12</v>
      </c>
      <c r="B49" s="150" t="s">
        <v>98</v>
      </c>
      <c r="C49" s="150"/>
      <c r="D49" s="150"/>
      <c r="E49" s="150"/>
      <c r="F49" s="150"/>
      <c r="G49" s="150"/>
      <c r="H49" s="150"/>
      <c r="I49" s="150"/>
      <c r="J49" s="150"/>
    </row>
    <row r="50" spans="1:10" ht="20.25" customHeight="1">
      <c r="A50" s="148" t="s">
        <v>53</v>
      </c>
      <c r="B50" s="148"/>
      <c r="C50" s="159"/>
      <c r="D50" s="72"/>
      <c r="E50" s="72"/>
      <c r="F50" s="72"/>
      <c r="G50" s="72"/>
      <c r="H50" s="72"/>
      <c r="I50" s="72"/>
      <c r="J50" s="72"/>
    </row>
    <row r="51" spans="1:10" ht="30.75" customHeight="1">
      <c r="A51" s="15">
        <v>13</v>
      </c>
      <c r="B51" s="145" t="s">
        <v>73</v>
      </c>
      <c r="C51" s="145"/>
      <c r="D51" s="145"/>
      <c r="E51" s="145"/>
      <c r="F51" s="145"/>
      <c r="G51" s="145"/>
      <c r="H51" s="145"/>
      <c r="I51" s="145"/>
      <c r="J51" s="145"/>
    </row>
    <row r="52" spans="1:10" ht="13.5">
      <c r="A52" s="15" t="s">
        <v>15</v>
      </c>
      <c r="B52" s="144" t="s">
        <v>18</v>
      </c>
      <c r="C52" s="144"/>
      <c r="D52" s="144"/>
      <c r="E52" s="144"/>
      <c r="F52" s="144"/>
      <c r="G52" s="144"/>
      <c r="H52" s="144"/>
      <c r="I52" s="144"/>
      <c r="J52" s="144"/>
    </row>
    <row r="53" spans="1:10" ht="13.5">
      <c r="A53" s="15"/>
      <c r="B53" s="144" t="s">
        <v>74</v>
      </c>
      <c r="C53" s="144"/>
      <c r="D53" s="144"/>
      <c r="E53" s="144"/>
      <c r="F53" s="144"/>
      <c r="G53" s="144"/>
      <c r="H53" s="144"/>
      <c r="I53" s="144"/>
      <c r="J53" s="144"/>
    </row>
    <row r="54" spans="1:10" ht="44.45" customHeight="1">
      <c r="A54" s="15">
        <v>14</v>
      </c>
      <c r="B54" s="145" t="s">
        <v>75</v>
      </c>
      <c r="C54" s="145"/>
      <c r="D54" s="145"/>
      <c r="E54" s="145"/>
      <c r="F54" s="145"/>
      <c r="G54" s="145"/>
      <c r="H54" s="145"/>
      <c r="I54" s="145"/>
      <c r="J54" s="145"/>
    </row>
    <row r="55" spans="1:10" ht="20.25" customHeight="1">
      <c r="A55" s="146" t="s">
        <v>85</v>
      </c>
      <c r="B55" s="147"/>
      <c r="C55" s="147"/>
      <c r="D55" s="147"/>
      <c r="E55" s="147"/>
      <c r="F55" s="19"/>
      <c r="G55" s="19"/>
      <c r="H55" s="19"/>
      <c r="I55" s="19"/>
      <c r="J55" s="19"/>
    </row>
    <row r="56" spans="1:10" ht="57.75" customHeight="1">
      <c r="A56" s="15">
        <v>15</v>
      </c>
      <c r="B56" s="145" t="s">
        <v>86</v>
      </c>
      <c r="C56" s="145"/>
      <c r="D56" s="145"/>
      <c r="E56" s="145"/>
      <c r="F56" s="145"/>
      <c r="G56" s="145"/>
      <c r="H56" s="145"/>
      <c r="I56" s="145"/>
      <c r="J56" s="145"/>
    </row>
    <row r="57" spans="1:10" ht="13.5">
      <c r="A57" s="15"/>
      <c r="B57" s="144" t="s">
        <v>37</v>
      </c>
      <c r="C57" s="144"/>
      <c r="D57" s="144"/>
      <c r="E57" s="144"/>
      <c r="F57" s="144"/>
      <c r="G57" s="144"/>
      <c r="H57" s="144"/>
      <c r="I57" s="144"/>
      <c r="J57" s="144"/>
    </row>
    <row r="58" spans="1:10" ht="15" customHeight="1">
      <c r="A58" s="15"/>
      <c r="B58" s="36" t="s">
        <v>36</v>
      </c>
      <c r="C58" s="144" t="s">
        <v>87</v>
      </c>
      <c r="D58" s="144"/>
      <c r="E58" s="144"/>
      <c r="F58" s="144"/>
      <c r="G58" s="144"/>
      <c r="H58" s="144"/>
      <c r="I58" s="144"/>
      <c r="J58" s="144"/>
    </row>
    <row r="59" spans="1:10" ht="28.5" customHeight="1">
      <c r="A59" s="15"/>
      <c r="B59" s="36" t="s">
        <v>36</v>
      </c>
      <c r="C59" s="144" t="s">
        <v>76</v>
      </c>
      <c r="D59" s="144"/>
      <c r="E59" s="144"/>
      <c r="F59" s="144"/>
      <c r="G59" s="144"/>
      <c r="H59" s="144"/>
      <c r="I59" s="144"/>
      <c r="J59" s="144"/>
    </row>
    <row r="60" spans="1:10" ht="21" customHeight="1">
      <c r="A60" s="148" t="s">
        <v>54</v>
      </c>
      <c r="B60" s="149"/>
      <c r="C60" s="149"/>
      <c r="D60" s="149"/>
      <c r="E60" s="74"/>
      <c r="F60" s="74"/>
      <c r="G60" s="74"/>
      <c r="H60" s="74"/>
      <c r="I60" s="74"/>
      <c r="J60" s="74"/>
    </row>
    <row r="61" spans="1:10" ht="45.75" customHeight="1">
      <c r="A61" s="15">
        <v>16</v>
      </c>
      <c r="B61" s="145" t="s">
        <v>88</v>
      </c>
      <c r="C61" s="145"/>
      <c r="D61" s="145"/>
      <c r="E61" s="145"/>
      <c r="F61" s="145"/>
      <c r="G61" s="145"/>
      <c r="H61" s="145"/>
      <c r="I61" s="145"/>
      <c r="J61" s="145"/>
    </row>
    <row r="62" spans="1:10" ht="20.25" customHeight="1">
      <c r="A62" s="154" t="s">
        <v>55</v>
      </c>
      <c r="B62" s="154"/>
      <c r="C62" s="154"/>
      <c r="D62" s="154"/>
      <c r="E62" s="19"/>
      <c r="F62" s="19"/>
      <c r="G62" s="19"/>
      <c r="H62" s="19"/>
      <c r="I62" s="19"/>
      <c r="J62" s="19"/>
    </row>
    <row r="63" spans="1:10" ht="27.75" customHeight="1">
      <c r="A63" s="15">
        <v>17</v>
      </c>
      <c r="B63" s="145" t="s">
        <v>77</v>
      </c>
      <c r="C63" s="145"/>
      <c r="D63" s="145"/>
      <c r="E63" s="145"/>
      <c r="F63" s="145"/>
      <c r="G63" s="145"/>
      <c r="H63" s="145"/>
      <c r="I63" s="145"/>
      <c r="J63" s="145"/>
    </row>
    <row r="64" spans="1:10">
      <c r="A64" s="15"/>
      <c r="B64" s="19"/>
      <c r="C64" s="19"/>
      <c r="D64" s="19"/>
      <c r="E64" s="19"/>
      <c r="F64" s="19"/>
      <c r="G64" s="19"/>
      <c r="H64" s="19"/>
      <c r="I64" s="19"/>
      <c r="J64" s="19"/>
    </row>
    <row r="65" spans="1:10" ht="15">
      <c r="A65" s="157" t="s">
        <v>14</v>
      </c>
      <c r="B65" s="158"/>
      <c r="C65" s="158"/>
      <c r="D65" s="158"/>
      <c r="E65" s="158"/>
      <c r="F65" s="158"/>
      <c r="G65" s="158"/>
      <c r="H65" s="158"/>
      <c r="I65" s="158"/>
      <c r="J65" s="158"/>
    </row>
    <row r="66" spans="1:10">
      <c r="A66" s="15"/>
      <c r="B66" s="19"/>
      <c r="C66" s="19"/>
      <c r="D66" s="19"/>
      <c r="E66" s="19"/>
      <c r="F66" s="19"/>
      <c r="G66" s="19"/>
      <c r="H66" s="19"/>
      <c r="I66" s="19"/>
      <c r="J66" s="19"/>
    </row>
    <row r="67" spans="1:10" ht="45.75" customHeight="1">
      <c r="A67" s="165" t="s">
        <v>78</v>
      </c>
      <c r="B67" s="169"/>
      <c r="C67" s="169"/>
      <c r="D67" s="169"/>
      <c r="E67" s="169"/>
      <c r="F67" s="169"/>
      <c r="G67" s="169"/>
      <c r="H67" s="169"/>
      <c r="I67" s="169"/>
      <c r="J67" s="169"/>
    </row>
    <row r="68" spans="1:10" ht="9.75" customHeight="1">
      <c r="A68" s="75"/>
      <c r="B68" s="73"/>
      <c r="C68" s="73"/>
      <c r="D68" s="73"/>
      <c r="E68" s="73"/>
      <c r="F68" s="73"/>
      <c r="G68" s="73"/>
      <c r="H68" s="73"/>
      <c r="I68" s="73"/>
      <c r="J68" s="73"/>
    </row>
    <row r="69" spans="1:10" ht="29.25" customHeight="1">
      <c r="A69" s="155" t="s">
        <v>79</v>
      </c>
      <c r="B69" s="155"/>
      <c r="C69" s="155"/>
      <c r="D69" s="155"/>
      <c r="E69" s="147"/>
      <c r="F69" s="147"/>
      <c r="G69" s="147"/>
      <c r="H69" s="147"/>
      <c r="I69" s="147"/>
      <c r="J69" s="147"/>
    </row>
    <row r="70" spans="1:10">
      <c r="A70" s="15"/>
      <c r="B70" s="19"/>
      <c r="C70" s="19"/>
      <c r="D70" s="19"/>
      <c r="E70" s="19"/>
      <c r="F70" s="19"/>
      <c r="G70" s="19"/>
      <c r="H70" s="19"/>
      <c r="I70" s="19"/>
      <c r="J70" s="19"/>
    </row>
    <row r="71" spans="1:10" ht="29.25" customHeight="1">
      <c r="A71" s="15">
        <v>18</v>
      </c>
      <c r="B71" s="145" t="s">
        <v>80</v>
      </c>
      <c r="C71" s="145"/>
      <c r="D71" s="145"/>
      <c r="E71" s="145"/>
      <c r="F71" s="145"/>
      <c r="G71" s="145"/>
      <c r="H71" s="145"/>
      <c r="I71" s="145"/>
      <c r="J71" s="145"/>
    </row>
    <row r="72" spans="1:10" ht="30.75" customHeight="1">
      <c r="A72" s="15">
        <v>19</v>
      </c>
      <c r="B72" s="145" t="s">
        <v>81</v>
      </c>
      <c r="C72" s="145"/>
      <c r="D72" s="145"/>
      <c r="E72" s="145"/>
      <c r="F72" s="145"/>
      <c r="G72" s="145"/>
      <c r="H72" s="145"/>
      <c r="I72" s="145"/>
      <c r="J72" s="145"/>
    </row>
    <row r="73" spans="1:10" ht="27.75" customHeight="1">
      <c r="A73" s="15">
        <v>20</v>
      </c>
      <c r="B73" s="145" t="s">
        <v>82</v>
      </c>
      <c r="C73" s="145"/>
      <c r="D73" s="145"/>
      <c r="E73" s="145"/>
      <c r="F73" s="145"/>
      <c r="G73" s="145"/>
      <c r="H73" s="145"/>
      <c r="I73" s="145"/>
      <c r="J73" s="145"/>
    </row>
    <row r="74" spans="1:10">
      <c r="A74" s="15"/>
      <c r="B74" s="19"/>
      <c r="C74" s="19"/>
      <c r="D74" s="19"/>
      <c r="E74" s="19"/>
      <c r="F74" s="19"/>
      <c r="G74" s="19"/>
      <c r="H74" s="19"/>
      <c r="I74" s="19"/>
      <c r="J74" s="19"/>
    </row>
    <row r="75" spans="1:10" ht="24" customHeight="1">
      <c r="A75" s="170" t="s">
        <v>18</v>
      </c>
      <c r="B75" s="170"/>
      <c r="C75" s="19"/>
      <c r="D75" s="19"/>
      <c r="E75" s="19"/>
      <c r="F75" s="19"/>
      <c r="G75" s="19"/>
      <c r="H75" s="19"/>
      <c r="I75" s="19"/>
      <c r="J75" s="19"/>
    </row>
    <row r="76" spans="1:10">
      <c r="A76" s="15"/>
      <c r="B76" s="19"/>
      <c r="C76" s="19"/>
      <c r="D76" s="19"/>
      <c r="E76" s="19"/>
      <c r="F76" s="19"/>
      <c r="G76" s="19"/>
      <c r="H76" s="19"/>
      <c r="I76" s="19"/>
      <c r="J76" s="19"/>
    </row>
    <row r="77" spans="1:10" ht="72" customHeight="1">
      <c r="A77" s="161" t="s">
        <v>91</v>
      </c>
      <c r="B77" s="168"/>
      <c r="C77" s="168"/>
      <c r="D77" s="168"/>
      <c r="E77" s="168"/>
      <c r="F77" s="168"/>
      <c r="G77" s="168"/>
      <c r="H77" s="168"/>
      <c r="I77" s="168"/>
      <c r="J77" s="168"/>
    </row>
    <row r="78" spans="1:10" ht="20.25">
      <c r="A78" s="77" t="s">
        <v>93</v>
      </c>
      <c r="B78" s="77"/>
      <c r="C78" s="77"/>
    </row>
    <row r="79" spans="1:10" ht="15.75">
      <c r="A79" s="166" t="s">
        <v>127</v>
      </c>
      <c r="B79" s="167"/>
      <c r="C79" s="167"/>
      <c r="D79" s="167"/>
    </row>
  </sheetData>
  <mergeCells count="48">
    <mergeCell ref="B47:J47"/>
    <mergeCell ref="A27:J27"/>
    <mergeCell ref="B37:J37"/>
    <mergeCell ref="B31:J31"/>
    <mergeCell ref="B32:J32"/>
    <mergeCell ref="B33:J33"/>
    <mergeCell ref="A35:J35"/>
    <mergeCell ref="A29:J29"/>
    <mergeCell ref="A79:D79"/>
    <mergeCell ref="B63:J63"/>
    <mergeCell ref="A77:J77"/>
    <mergeCell ref="A67:J67"/>
    <mergeCell ref="B71:J71"/>
    <mergeCell ref="B72:J72"/>
    <mergeCell ref="B73:J73"/>
    <mergeCell ref="A75:B75"/>
    <mergeCell ref="A62:D62"/>
    <mergeCell ref="A69:J69"/>
    <mergeCell ref="A10:J10"/>
    <mergeCell ref="A65:J65"/>
    <mergeCell ref="A50:C50"/>
    <mergeCell ref="A46:B46"/>
    <mergeCell ref="B20:J20"/>
    <mergeCell ref="B21:J21"/>
    <mergeCell ref="A14:A15"/>
    <mergeCell ref="B14:J15"/>
    <mergeCell ref="B38:J38"/>
    <mergeCell ref="C39:J39"/>
    <mergeCell ref="C40:J40"/>
    <mergeCell ref="B49:J49"/>
    <mergeCell ref="A42:J42"/>
    <mergeCell ref="A44:J44"/>
    <mergeCell ref="A3:E5"/>
    <mergeCell ref="C59:J59"/>
    <mergeCell ref="B61:J61"/>
    <mergeCell ref="C58:J58"/>
    <mergeCell ref="B53:J53"/>
    <mergeCell ref="B54:J54"/>
    <mergeCell ref="B56:J56"/>
    <mergeCell ref="B57:J57"/>
    <mergeCell ref="A55:E55"/>
    <mergeCell ref="A60:D60"/>
    <mergeCell ref="B51:J51"/>
    <mergeCell ref="B52:J52"/>
    <mergeCell ref="B48:J48"/>
    <mergeCell ref="A25:J25"/>
    <mergeCell ref="A7:J7"/>
    <mergeCell ref="A8:J8"/>
  </mergeCells>
  <phoneticPr fontId="0" type="noConversion"/>
  <pageMargins left="0.75" right="0.75" top="1" bottom="1" header="0.5" footer="0.5"/>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2:K52"/>
  <sheetViews>
    <sheetView topLeftCell="A9" zoomScale="150" zoomScaleNormal="150" workbookViewId="0">
      <selection activeCell="D21" sqref="D21"/>
    </sheetView>
  </sheetViews>
  <sheetFormatPr defaultRowHeight="12.75"/>
  <cols>
    <col min="1" max="1" width="11.7109375" customWidth="1"/>
    <col min="2" max="2" width="52" customWidth="1"/>
    <col min="3" max="3" width="11.42578125" customWidth="1"/>
    <col min="4" max="4" width="19.140625" customWidth="1"/>
    <col min="5" max="5" width="10.42578125" hidden="1" customWidth="1"/>
    <col min="6" max="6" width="10.28515625" hidden="1" customWidth="1"/>
    <col min="7" max="7" width="14.42578125" hidden="1" customWidth="1"/>
    <col min="8" max="8" width="13.85546875" hidden="1" customWidth="1"/>
    <col min="9" max="10" width="9.140625" hidden="1" customWidth="1"/>
    <col min="11" max="11" width="22.42578125" customWidth="1"/>
  </cols>
  <sheetData>
    <row r="2" spans="1:4" ht="12.75" customHeight="1">
      <c r="A2" s="199" t="s">
        <v>122</v>
      </c>
      <c r="B2" s="199"/>
    </row>
    <row r="3" spans="1:4" ht="27.75" customHeight="1">
      <c r="A3" s="199"/>
      <c r="B3" s="199"/>
    </row>
    <row r="4" spans="1:4" ht="6.75" customHeight="1"/>
    <row r="5" spans="1:4" ht="21" customHeight="1">
      <c r="A5" s="196" t="s">
        <v>121</v>
      </c>
      <c r="B5" s="196"/>
      <c r="C5" s="196"/>
      <c r="D5" s="196"/>
    </row>
    <row r="6" spans="1:4" ht="6.75" customHeight="1">
      <c r="A6" s="27"/>
      <c r="B6" s="27"/>
      <c r="C6" s="27"/>
      <c r="D6" s="27"/>
    </row>
    <row r="7" spans="1:4" ht="15" customHeight="1">
      <c r="A7" s="197" t="s">
        <v>0</v>
      </c>
      <c r="B7" s="197"/>
      <c r="C7" s="197"/>
      <c r="D7" s="197"/>
    </row>
    <row r="8" spans="1:4" ht="6" customHeight="1">
      <c r="A8" s="27"/>
      <c r="B8" s="27"/>
      <c r="C8" s="27"/>
      <c r="D8" s="27"/>
    </row>
    <row r="9" spans="1:4" ht="16.5" customHeight="1">
      <c r="A9" s="198" t="s">
        <v>101</v>
      </c>
      <c r="B9" s="198"/>
      <c r="C9" s="198"/>
      <c r="D9" s="198"/>
    </row>
    <row r="10" spans="1:4" ht="8.25" customHeight="1"/>
    <row r="11" spans="1:4">
      <c r="A11" s="39" t="s">
        <v>23</v>
      </c>
      <c r="B11" s="99"/>
      <c r="D11" s="1" t="s">
        <v>1</v>
      </c>
    </row>
    <row r="12" spans="1:4">
      <c r="A12" s="39" t="s">
        <v>24</v>
      </c>
      <c r="B12" s="99"/>
      <c r="D12" s="114" t="s">
        <v>15</v>
      </c>
    </row>
    <row r="13" spans="1:4">
      <c r="A13" s="40" t="s">
        <v>25</v>
      </c>
      <c r="B13" s="100"/>
    </row>
    <row r="14" spans="1:4">
      <c r="B14" s="37"/>
    </row>
    <row r="15" spans="1:4" ht="21.75" customHeight="1">
      <c r="A15" s="174" t="s">
        <v>61</v>
      </c>
      <c r="B15" s="175"/>
      <c r="C15" s="176"/>
      <c r="D15" s="115">
        <v>1</v>
      </c>
    </row>
    <row r="16" spans="1:4" ht="9.75" customHeight="1">
      <c r="A16" s="177"/>
      <c r="B16" s="178"/>
      <c r="C16" s="179"/>
    </row>
    <row r="17" spans="1:11" ht="5.25" customHeight="1">
      <c r="A17" s="180"/>
      <c r="B17" s="181"/>
      <c r="C17" s="182"/>
    </row>
    <row r="18" spans="1:11" ht="6" customHeight="1" thickBot="1"/>
    <row r="19" spans="1:11">
      <c r="A19" s="183" t="s">
        <v>103</v>
      </c>
      <c r="B19" s="183"/>
      <c r="C19" s="183"/>
      <c r="D19" s="112" t="s">
        <v>2</v>
      </c>
      <c r="F19" s="44" t="s">
        <v>27</v>
      </c>
      <c r="G19" t="s">
        <v>15</v>
      </c>
    </row>
    <row r="20" spans="1:11" ht="6.75" customHeight="1" thickBot="1">
      <c r="B20" s="38"/>
      <c r="C20" s="38"/>
      <c r="D20" t="s">
        <v>15</v>
      </c>
      <c r="F20" s="45" t="s">
        <v>28</v>
      </c>
    </row>
    <row r="21" spans="1:11">
      <c r="A21" s="184" t="s">
        <v>104</v>
      </c>
      <c r="B21" s="185"/>
      <c r="C21" s="186"/>
      <c r="D21" s="101"/>
      <c r="E21" s="17" t="s">
        <v>15</v>
      </c>
    </row>
    <row r="22" spans="1:11">
      <c r="A22" s="117" t="s">
        <v>15</v>
      </c>
      <c r="B22" s="191" t="str">
        <f>IF(D15=1,"Basic salary (pensionable) (70% of package)","")</f>
        <v>Basic salary (pensionable) (70% of package)</v>
      </c>
      <c r="C22" s="192"/>
      <c r="D22" s="102">
        <f>IF(D15=1,D21*0.7,0)</f>
        <v>0</v>
      </c>
      <c r="F22" s="69" t="s">
        <v>15</v>
      </c>
    </row>
    <row r="23" spans="1:11">
      <c r="A23" s="118" t="s">
        <v>15</v>
      </c>
      <c r="B23" s="216" t="str">
        <f>IF(D15=1,"Employer's contribution to GEPF","")</f>
        <v>Employer's contribution to GEPF</v>
      </c>
      <c r="C23" s="217"/>
      <c r="D23" s="102">
        <f>F23</f>
        <v>0</v>
      </c>
      <c r="E23" s="41">
        <f>D22*0.13</f>
        <v>0</v>
      </c>
      <c r="F23" s="69">
        <f>ROUND(E23,2)</f>
        <v>0</v>
      </c>
    </row>
    <row r="24" spans="1:11">
      <c r="A24" s="119" t="s">
        <v>15</v>
      </c>
      <c r="B24" s="218" t="str">
        <f>IF(D15=1,"Flexible portion of package","TCE package")</f>
        <v>Flexible portion of package</v>
      </c>
      <c r="C24" s="218"/>
      <c r="D24" s="121">
        <f>D21-(D22+D23)</f>
        <v>0</v>
      </c>
    </row>
    <row r="25" spans="1:11">
      <c r="B25" s="116"/>
      <c r="C25" s="116"/>
      <c r="D25" s="120"/>
    </row>
    <row r="26" spans="1:11">
      <c r="A26" s="183" t="str">
        <f>IF(D15=1,"Composition of flexible portion","Composition of TCE package")</f>
        <v>Composition of flexible portion</v>
      </c>
      <c r="B26" s="183"/>
      <c r="C26" s="183"/>
      <c r="D26" s="113" t="s">
        <v>2</v>
      </c>
      <c r="G26" s="43"/>
      <c r="H26" s="43"/>
      <c r="I26" s="43"/>
      <c r="J26" s="43"/>
      <c r="K26" s="43"/>
    </row>
    <row r="27" spans="1:11" ht="5.25" customHeight="1">
      <c r="B27" s="2"/>
      <c r="C27" s="2"/>
      <c r="D27" s="13"/>
      <c r="G27" s="43"/>
      <c r="H27" s="43"/>
      <c r="I27" s="43"/>
      <c r="J27" s="43"/>
      <c r="K27" s="43"/>
    </row>
    <row r="28" spans="1:11">
      <c r="A28" s="189" t="s">
        <v>19</v>
      </c>
      <c r="B28" s="190"/>
      <c r="C28" s="2"/>
      <c r="D28" s="123">
        <f>D24-(D31+D35+D36+D37+D38)</f>
        <v>0</v>
      </c>
      <c r="G28" s="43"/>
      <c r="H28" s="43"/>
      <c r="I28" s="43"/>
      <c r="J28" s="43"/>
      <c r="K28" s="43"/>
    </row>
    <row r="29" spans="1:11" ht="13.5" thickBot="1">
      <c r="A29" s="214" t="s">
        <v>16</v>
      </c>
      <c r="B29" s="215"/>
      <c r="C29" s="122" t="str">
        <f>IF(D29&gt;D24,"ERROR","OK")</f>
        <v>OK</v>
      </c>
      <c r="D29" s="123">
        <f>(D31+D35+D36+D37+D38)</f>
        <v>0</v>
      </c>
      <c r="E29" s="54" t="s">
        <v>15</v>
      </c>
    </row>
    <row r="30" spans="1:11">
      <c r="A30" s="124"/>
      <c r="C30" s="6"/>
      <c r="D30" s="12"/>
      <c r="E30" s="54" t="s">
        <v>15</v>
      </c>
      <c r="G30" s="48" t="s">
        <v>38</v>
      </c>
      <c r="H30" s="49"/>
      <c r="I30" s="50"/>
    </row>
    <row r="31" spans="1:11" ht="15" customHeight="1">
      <c r="A31" s="203" t="s">
        <v>56</v>
      </c>
      <c r="B31" s="125" t="s">
        <v>95</v>
      </c>
      <c r="C31" s="127">
        <v>0</v>
      </c>
      <c r="D31" s="193">
        <f>IF(C32&gt;C31,C31,C32)</f>
        <v>0</v>
      </c>
      <c r="E31">
        <f>IF(C32&gt;C31,C31,C32)</f>
        <v>0</v>
      </c>
      <c r="G31" s="51" t="s">
        <v>106</v>
      </c>
      <c r="I31" s="3"/>
    </row>
    <row r="32" spans="1:11" ht="70.5" customHeight="1" thickBot="1">
      <c r="A32" s="204"/>
      <c r="B32" s="126" t="s">
        <v>99</v>
      </c>
      <c r="C32" s="128">
        <v>0</v>
      </c>
      <c r="D32" s="194"/>
      <c r="E32" s="65">
        <f>D31</f>
        <v>0</v>
      </c>
      <c r="G32" s="137" t="s">
        <v>107</v>
      </c>
      <c r="I32" s="3"/>
    </row>
    <row r="33" spans="1:9" ht="27.75" customHeight="1" thickBot="1">
      <c r="A33" s="204"/>
      <c r="B33" s="219" t="s">
        <v>60</v>
      </c>
      <c r="C33" s="219"/>
      <c r="D33" s="194"/>
      <c r="E33" s="98">
        <v>6</v>
      </c>
      <c r="F33" s="37" t="s">
        <v>15</v>
      </c>
      <c r="G33" s="51" t="s">
        <v>108</v>
      </c>
      <c r="I33" s="3"/>
    </row>
    <row r="34" spans="1:9" ht="29.25" customHeight="1" thickBot="1">
      <c r="A34" s="204"/>
      <c r="B34" s="201">
        <v>1</v>
      </c>
      <c r="C34" s="202"/>
      <c r="D34" s="195"/>
      <c r="E34" s="37"/>
      <c r="F34" s="37"/>
      <c r="G34" s="51" t="s">
        <v>109</v>
      </c>
      <c r="I34" s="3"/>
    </row>
    <row r="35" spans="1:9" ht="18.75" customHeight="1" thickBot="1">
      <c r="A35" s="187" t="str">
        <f>IF(D15=1,"13th Cheque (payable in month of birth)","13th Cheque (not applicable)")</f>
        <v>13th Cheque (payable in month of birth)</v>
      </c>
      <c r="B35" s="188"/>
      <c r="C35" s="131">
        <v>2</v>
      </c>
      <c r="D35" s="132">
        <f>IF(C35=1,D22/12,0)</f>
        <v>0</v>
      </c>
      <c r="E35" s="37"/>
      <c r="F35" s="46" t="s">
        <v>27</v>
      </c>
      <c r="G35" s="51" t="s">
        <v>110</v>
      </c>
      <c r="I35" s="3"/>
    </row>
    <row r="36" spans="1:9" ht="18.75" customHeight="1" thickBot="1">
      <c r="A36" s="187" t="s">
        <v>67</v>
      </c>
      <c r="B36" s="188"/>
      <c r="C36" s="133">
        <v>1000</v>
      </c>
      <c r="D36" s="134">
        <f>ROUNDDOWN(E36/12,0)*12</f>
        <v>0</v>
      </c>
      <c r="E36" s="78">
        <f>IF(C36&gt;(D21/4),D21/4,C36)</f>
        <v>0</v>
      </c>
      <c r="F36" s="47" t="s">
        <v>28</v>
      </c>
      <c r="G36" s="51" t="s">
        <v>111</v>
      </c>
      <c r="I36" s="3"/>
    </row>
    <row r="37" spans="1:9" ht="18.75" customHeight="1">
      <c r="A37" s="187" t="s">
        <v>3</v>
      </c>
      <c r="B37" s="188"/>
      <c r="C37" s="133">
        <v>0</v>
      </c>
      <c r="D37" s="132">
        <f>ROUND(C37/12,0)*12</f>
        <v>0</v>
      </c>
      <c r="E37" s="25" t="s">
        <v>15</v>
      </c>
      <c r="G37" s="51" t="s">
        <v>112</v>
      </c>
      <c r="I37" s="3"/>
    </row>
    <row r="38" spans="1:9" ht="18.75" customHeight="1" thickBot="1">
      <c r="A38" s="213" t="s">
        <v>4</v>
      </c>
      <c r="B38" s="188"/>
      <c r="C38" s="135"/>
      <c r="D38" s="136">
        <v>0</v>
      </c>
      <c r="G38" s="51" t="s">
        <v>113</v>
      </c>
      <c r="I38" s="3"/>
    </row>
    <row r="39" spans="1:9" ht="13.5" thickBot="1">
      <c r="B39" s="129"/>
      <c r="G39" s="51" t="s">
        <v>114</v>
      </c>
      <c r="I39" s="3"/>
    </row>
    <row r="40" spans="1:9" ht="21" customHeight="1">
      <c r="A40" s="205" t="s">
        <v>62</v>
      </c>
      <c r="B40" s="206"/>
      <c r="C40" s="211">
        <v>2</v>
      </c>
      <c r="D40" s="172"/>
      <c r="F40" s="46" t="s">
        <v>27</v>
      </c>
      <c r="G40" s="51" t="s">
        <v>115</v>
      </c>
      <c r="I40" s="3"/>
    </row>
    <row r="41" spans="1:9" ht="6.75" customHeight="1" thickBot="1">
      <c r="A41" s="207"/>
      <c r="B41" s="208"/>
      <c r="C41" s="212"/>
      <c r="D41" s="172"/>
      <c r="F41" s="47" t="s">
        <v>28</v>
      </c>
      <c r="G41" s="51" t="s">
        <v>116</v>
      </c>
      <c r="H41" s="52"/>
      <c r="I41" s="53"/>
    </row>
    <row r="42" spans="1:9" ht="4.5" customHeight="1">
      <c r="A42" s="209"/>
      <c r="B42" s="210"/>
      <c r="C42" s="130"/>
      <c r="D42" s="173"/>
    </row>
    <row r="43" spans="1:9">
      <c r="A43" s="200" t="s">
        <v>64</v>
      </c>
      <c r="B43" s="200"/>
      <c r="C43" s="8"/>
      <c r="D43" s="24"/>
    </row>
    <row r="44" spans="1:9">
      <c r="B44" s="22"/>
      <c r="C44" s="8"/>
      <c r="D44" s="24"/>
    </row>
    <row r="45" spans="1:9">
      <c r="B45" s="7"/>
      <c r="C45" s="7"/>
      <c r="D45" s="7"/>
    </row>
    <row r="46" spans="1:9">
      <c r="A46" s="42"/>
      <c r="B46" s="7"/>
      <c r="C46" s="7"/>
      <c r="D46" s="7"/>
    </row>
    <row r="47" spans="1:9">
      <c r="A47" s="85" t="s">
        <v>66</v>
      </c>
      <c r="C47" s="9"/>
      <c r="D47" s="9" t="s">
        <v>5</v>
      </c>
    </row>
    <row r="48" spans="1:9">
      <c r="A48" s="7" t="s">
        <v>65</v>
      </c>
      <c r="C48" s="7"/>
      <c r="D48" s="7"/>
    </row>
    <row r="49" spans="1:4">
      <c r="B49" s="7"/>
      <c r="C49" s="7"/>
      <c r="D49" s="7"/>
    </row>
    <row r="50" spans="1:4">
      <c r="B50" s="7"/>
      <c r="C50" s="7"/>
      <c r="D50" s="7"/>
    </row>
    <row r="51" spans="1:4">
      <c r="A51" s="42"/>
      <c r="B51" s="7"/>
      <c r="C51" s="7"/>
      <c r="D51" s="7"/>
    </row>
    <row r="52" spans="1:4">
      <c r="A52" s="9" t="s">
        <v>20</v>
      </c>
      <c r="C52" s="9"/>
      <c r="D52" s="9" t="s">
        <v>5</v>
      </c>
    </row>
  </sheetData>
  <mergeCells count="25">
    <mergeCell ref="A5:D5"/>
    <mergeCell ref="A7:D7"/>
    <mergeCell ref="A9:D9"/>
    <mergeCell ref="A2:B3"/>
    <mergeCell ref="A43:B43"/>
    <mergeCell ref="B34:C34"/>
    <mergeCell ref="A31:A34"/>
    <mergeCell ref="A35:B35"/>
    <mergeCell ref="A40:B42"/>
    <mergeCell ref="C40:C41"/>
    <mergeCell ref="A38:B38"/>
    <mergeCell ref="A36:B36"/>
    <mergeCell ref="A29:B29"/>
    <mergeCell ref="B23:C23"/>
    <mergeCell ref="B24:C24"/>
    <mergeCell ref="B33:C33"/>
    <mergeCell ref="D40:D42"/>
    <mergeCell ref="A15:C17"/>
    <mergeCell ref="A19:C19"/>
    <mergeCell ref="A21:C21"/>
    <mergeCell ref="A37:B37"/>
    <mergeCell ref="A26:C26"/>
    <mergeCell ref="A28:B28"/>
    <mergeCell ref="B22:C22"/>
    <mergeCell ref="D31:D34"/>
  </mergeCells>
  <phoneticPr fontId="0" type="noConversion"/>
  <pageMargins left="0.75" right="0.75" top="1" bottom="1" header="0.5" footer="0.5"/>
  <pageSetup paperSize="9" scale="8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47" r:id="rId4" name="Drop Down 23">
              <controlPr defaultSize="0" autoLine="0" autoPict="0">
                <anchor moveWithCells="1">
                  <from>
                    <xdr:col>3</xdr:col>
                    <xdr:colOff>66675</xdr:colOff>
                    <xdr:row>14</xdr:row>
                    <xdr:rowOff>38100</xdr:rowOff>
                  </from>
                  <to>
                    <xdr:col>3</xdr:col>
                    <xdr:colOff>1590675</xdr:colOff>
                    <xdr:row>14</xdr:row>
                    <xdr:rowOff>285750</xdr:rowOff>
                  </to>
                </anchor>
              </controlPr>
            </control>
          </mc:Choice>
        </mc:AlternateContent>
        <mc:AlternateContent xmlns:mc="http://schemas.openxmlformats.org/markup-compatibility/2006">
          <mc:Choice Requires="x14">
            <control shapeId="1048" r:id="rId5" name="Drop Down 24">
              <controlPr defaultSize="0" autoLine="0" autoPict="0">
                <anchor moveWithCells="1">
                  <from>
                    <xdr:col>2</xdr:col>
                    <xdr:colOff>161925</xdr:colOff>
                    <xdr:row>34</xdr:row>
                    <xdr:rowOff>28575</xdr:rowOff>
                  </from>
                  <to>
                    <xdr:col>2</xdr:col>
                    <xdr:colOff>809625</xdr:colOff>
                    <xdr:row>34</xdr:row>
                    <xdr:rowOff>276225</xdr:rowOff>
                  </to>
                </anchor>
              </controlPr>
            </control>
          </mc:Choice>
        </mc:AlternateContent>
        <mc:AlternateContent xmlns:mc="http://schemas.openxmlformats.org/markup-compatibility/2006">
          <mc:Choice Requires="x14">
            <control shapeId="1049" r:id="rId6" name="Drop Down 25">
              <controlPr defaultSize="0" autoLine="0" autoPict="0">
                <anchor moveWithCells="1">
                  <from>
                    <xdr:col>2</xdr:col>
                    <xdr:colOff>38100</xdr:colOff>
                    <xdr:row>39</xdr:row>
                    <xdr:rowOff>28575</xdr:rowOff>
                  </from>
                  <to>
                    <xdr:col>2</xdr:col>
                    <xdr:colOff>714375</xdr:colOff>
                    <xdr:row>40</xdr:row>
                    <xdr:rowOff>66675</xdr:rowOff>
                  </to>
                </anchor>
              </controlPr>
            </control>
          </mc:Choice>
        </mc:AlternateContent>
        <mc:AlternateContent xmlns:mc="http://schemas.openxmlformats.org/markup-compatibility/2006">
          <mc:Choice Requires="x14">
            <control shapeId="1056" r:id="rId7" name="Drop Down 32">
              <controlPr defaultSize="0" autoLine="0" autoPict="0">
                <anchor moveWithCells="1">
                  <from>
                    <xdr:col>1</xdr:col>
                    <xdr:colOff>76200</xdr:colOff>
                    <xdr:row>33</xdr:row>
                    <xdr:rowOff>38100</xdr:rowOff>
                  </from>
                  <to>
                    <xdr:col>2</xdr:col>
                    <xdr:colOff>876300</xdr:colOff>
                    <xdr:row>33</xdr:row>
                    <xdr:rowOff>409575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F80"/>
  <sheetViews>
    <sheetView tabSelected="1" topLeftCell="A2" zoomScale="150" zoomScaleNormal="150" workbookViewId="0">
      <selection activeCell="E5" sqref="E5"/>
    </sheetView>
  </sheetViews>
  <sheetFormatPr defaultRowHeight="12.75"/>
  <cols>
    <col min="1" max="1" width="3.140625" customWidth="1"/>
    <col min="2" max="2" width="21.85546875" customWidth="1"/>
    <col min="3" max="3" width="42.42578125" customWidth="1"/>
    <col min="4" max="4" width="15.28515625" customWidth="1"/>
    <col min="5" max="5" width="9.85546875" customWidth="1"/>
    <col min="6" max="6" width="9.28515625" customWidth="1"/>
  </cols>
  <sheetData>
    <row r="1" spans="1:4" ht="74.25" customHeight="1">
      <c r="B1" s="243" t="s">
        <v>122</v>
      </c>
      <c r="C1" s="243"/>
    </row>
    <row r="2" spans="1:4" ht="18.75" customHeight="1">
      <c r="B2" s="223" t="s">
        <v>102</v>
      </c>
      <c r="C2" s="223"/>
      <c r="D2" s="223"/>
    </row>
    <row r="3" spans="1:4" ht="8.25" customHeight="1">
      <c r="C3" s="5"/>
    </row>
    <row r="4" spans="1:4" ht="12.75" customHeight="1">
      <c r="B4" s="224" t="s">
        <v>121</v>
      </c>
      <c r="C4" s="224"/>
      <c r="D4" s="224"/>
    </row>
    <row r="5" spans="1:4" ht="18.75" customHeight="1">
      <c r="B5" s="224"/>
      <c r="C5" s="224"/>
      <c r="D5" s="224"/>
    </row>
    <row r="6" spans="1:4">
      <c r="B6" t="s">
        <v>15</v>
      </c>
      <c r="C6" s="23"/>
    </row>
    <row r="7" spans="1:4" ht="44.25" customHeight="1">
      <c r="A7" s="178" t="s">
        <v>119</v>
      </c>
      <c r="B7" s="178"/>
      <c r="C7" s="178"/>
      <c r="D7" s="178"/>
    </row>
    <row r="8" spans="1:4">
      <c r="C8" s="23"/>
    </row>
    <row r="9" spans="1:4" ht="15.75">
      <c r="A9" s="231" t="s">
        <v>21</v>
      </c>
      <c r="B9" s="231"/>
      <c r="C9" s="231"/>
      <c r="D9" s="231"/>
    </row>
    <row r="11" spans="1:4">
      <c r="B11" s="232" t="s">
        <v>6</v>
      </c>
      <c r="C11" s="232"/>
      <c r="D11" s="112" t="s">
        <v>9</v>
      </c>
    </row>
    <row r="12" spans="1:4" ht="6" customHeight="1"/>
    <row r="13" spans="1:4">
      <c r="B13" s="227" t="str">
        <f>IF('Structuring of package'!D15=1,"Basic salary","")</f>
        <v>Basic salary</v>
      </c>
      <c r="C13" s="227"/>
      <c r="D13" s="103">
        <f>'Structuring of package'!D22/12</f>
        <v>0</v>
      </c>
    </row>
    <row r="14" spans="1:4">
      <c r="B14" s="225" t="s">
        <v>67</v>
      </c>
      <c r="C14" s="225"/>
      <c r="D14" s="103">
        <f>'Structuring of package'!D36/12</f>
        <v>0</v>
      </c>
    </row>
    <row r="15" spans="1:4">
      <c r="B15" s="225" t="s">
        <v>3</v>
      </c>
      <c r="C15" s="225"/>
      <c r="D15" s="103">
        <f>'Structuring of package'!D37/12</f>
        <v>0</v>
      </c>
    </row>
    <row r="16" spans="1:4">
      <c r="B16" s="140" t="s">
        <v>4</v>
      </c>
      <c r="C16" s="140"/>
      <c r="D16" s="103">
        <f>'Structuring of package'!D38/12</f>
        <v>0</v>
      </c>
    </row>
    <row r="17" spans="2:6">
      <c r="B17" s="244" t="s">
        <v>117</v>
      </c>
      <c r="C17" s="108"/>
      <c r="D17" s="109"/>
    </row>
    <row r="18" spans="2:6">
      <c r="B18" s="245"/>
      <c r="C18" s="108" t="s">
        <v>15</v>
      </c>
      <c r="D18" s="109"/>
    </row>
    <row r="19" spans="2:6">
      <c r="B19" s="245"/>
      <c r="C19" s="108" t="s">
        <v>15</v>
      </c>
      <c r="D19" s="109"/>
    </row>
    <row r="20" spans="2:6">
      <c r="B20" s="246"/>
      <c r="C20" s="108" t="s">
        <v>15</v>
      </c>
      <c r="D20" s="109"/>
    </row>
    <row r="21" spans="2:6" ht="7.5" customHeight="1" thickBot="1">
      <c r="B21" s="10"/>
      <c r="C21" s="10"/>
      <c r="D21" s="12"/>
    </row>
    <row r="22" spans="2:6" ht="13.5" thickBot="1">
      <c r="B22" s="228" t="s">
        <v>26</v>
      </c>
      <c r="C22" s="228"/>
      <c r="D22" s="104">
        <f>SUM(D13:D20)</f>
        <v>0</v>
      </c>
    </row>
    <row r="23" spans="2:6">
      <c r="D23" s="12"/>
    </row>
    <row r="24" spans="2:6" ht="12.75" customHeight="1">
      <c r="B24" s="232" t="s">
        <v>7</v>
      </c>
      <c r="C24" s="232"/>
      <c r="D24" s="113" t="s">
        <v>9</v>
      </c>
    </row>
    <row r="25" spans="2:6" ht="7.5" customHeight="1">
      <c r="B25" s="1"/>
      <c r="C25" s="1"/>
      <c r="D25" s="13"/>
    </row>
    <row r="26" spans="2:6" ht="12.75" hidden="1" customHeight="1" thickBot="1">
      <c r="B26" s="229" t="str">
        <f>IF(E26="y","Tax on the 13th Cheque is spread over the tax year","Tax on the 13th Cheque is deducted in full  in the month of payment")</f>
        <v>Tax on the 13th Cheque is deducted in full  in the month of payment</v>
      </c>
      <c r="C26" s="230"/>
      <c r="D26" s="230"/>
      <c r="E26" s="18">
        <f>'Structuring of package'!C40</f>
        <v>2</v>
      </c>
    </row>
    <row r="27" spans="2:6" ht="8.25" hidden="1" customHeight="1">
      <c r="B27" s="229"/>
      <c r="C27" s="230"/>
      <c r="D27" s="230"/>
    </row>
    <row r="28" spans="2:6" ht="0.75" hidden="1" customHeight="1">
      <c r="B28" s="229"/>
      <c r="C28" s="230"/>
      <c r="D28" s="230"/>
    </row>
    <row r="29" spans="2:6" ht="12.75" hidden="1" customHeight="1">
      <c r="B29" s="1"/>
      <c r="C29" s="20" t="s">
        <v>17</v>
      </c>
      <c r="D29" s="21">
        <f>IF(E26=1,'Structuring of package'!D35/12,0)</f>
        <v>0</v>
      </c>
    </row>
    <row r="30" spans="2:6" ht="6.75" hidden="1" customHeight="1">
      <c r="D30" s="12"/>
    </row>
    <row r="31" spans="2:6">
      <c r="B31" s="227" t="s">
        <v>8</v>
      </c>
      <c r="C31" s="227"/>
      <c r="D31" s="103">
        <f>IF('Structuring of package'!E33&gt;1,('Structuring of package'!C31-'Structuring of package'!D31)/12," ")</f>
        <v>0</v>
      </c>
      <c r="F31" s="54"/>
    </row>
    <row r="32" spans="2:6">
      <c r="B32" s="227" t="str">
        <f>IF('Structuring of package'!D15=1,"Pension (Employee's contribution)","")</f>
        <v>Pension (Employee's contribution)</v>
      </c>
      <c r="C32" s="227"/>
      <c r="D32" s="103">
        <f>+D13*0.075</f>
        <v>0</v>
      </c>
      <c r="F32" s="54"/>
    </row>
    <row r="33" spans="1:6">
      <c r="B33" s="226" t="s">
        <v>90</v>
      </c>
      <c r="C33" s="227"/>
      <c r="D33" s="105">
        <f>D69</f>
        <v>-2999</v>
      </c>
    </row>
    <row r="34" spans="1:6">
      <c r="B34" s="244" t="s">
        <v>118</v>
      </c>
      <c r="C34" s="110" t="s">
        <v>57</v>
      </c>
      <c r="D34" s="109">
        <v>0</v>
      </c>
      <c r="F34" s="81"/>
    </row>
    <row r="35" spans="1:6">
      <c r="B35" s="245"/>
      <c r="C35" s="111"/>
      <c r="D35" s="109"/>
    </row>
    <row r="36" spans="1:6">
      <c r="B36" s="245"/>
      <c r="C36" s="111"/>
      <c r="D36" s="109"/>
    </row>
    <row r="37" spans="1:6">
      <c r="B37" s="245"/>
      <c r="C37" s="111"/>
      <c r="D37" s="109"/>
    </row>
    <row r="38" spans="1:6">
      <c r="B38" s="245"/>
      <c r="C38" s="111"/>
      <c r="D38" s="109"/>
    </row>
    <row r="39" spans="1:6">
      <c r="B39" s="245"/>
      <c r="C39" s="111"/>
      <c r="D39" s="109"/>
    </row>
    <row r="40" spans="1:6">
      <c r="B40" s="245"/>
      <c r="C40" s="111"/>
      <c r="D40" s="109"/>
    </row>
    <row r="41" spans="1:6">
      <c r="B41" s="246"/>
      <c r="C41" s="111"/>
      <c r="D41" s="109"/>
    </row>
    <row r="42" spans="1:6" ht="7.5" customHeight="1" thickBot="1">
      <c r="D42" s="12"/>
    </row>
    <row r="43" spans="1:6" ht="13.5" thickBot="1">
      <c r="C43" s="4" t="s">
        <v>10</v>
      </c>
      <c r="D43" s="106">
        <f>SUM(D31:D41)</f>
        <v>-2999</v>
      </c>
    </row>
    <row r="44" spans="1:6" ht="13.5" thickBot="1">
      <c r="D44" s="12"/>
    </row>
    <row r="45" spans="1:6" ht="12.95" customHeight="1" thickBot="1">
      <c r="C45" s="11" t="s">
        <v>94</v>
      </c>
      <c r="D45" s="107">
        <f>+D22-D43</f>
        <v>2999</v>
      </c>
    </row>
    <row r="46" spans="1:6" ht="12.95" customHeight="1"/>
    <row r="47" spans="1:6" ht="12.95" customHeight="1"/>
    <row r="48" spans="1:6" ht="12.95" hidden="1" customHeight="1" thickBot="1">
      <c r="A48" s="249" t="s">
        <v>58</v>
      </c>
      <c r="B48" s="250"/>
      <c r="C48" s="250"/>
      <c r="D48" s="251"/>
    </row>
    <row r="49" spans="2:6" ht="12.95" hidden="1" customHeight="1">
      <c r="B49" s="56" t="s">
        <v>6</v>
      </c>
      <c r="C49" s="55"/>
    </row>
    <row r="50" spans="2:6" ht="12.95" hidden="1" customHeight="1">
      <c r="B50" s="241" t="s">
        <v>26</v>
      </c>
      <c r="C50" s="247"/>
      <c r="D50" s="60">
        <f>D22</f>
        <v>0</v>
      </c>
    </row>
    <row r="51" spans="2:6" ht="12.95" hidden="1" customHeight="1">
      <c r="B51" s="67" t="s">
        <v>48</v>
      </c>
      <c r="C51" s="68"/>
      <c r="D51" s="70">
        <f>'Structuring of package'!D31/12</f>
        <v>0</v>
      </c>
    </row>
    <row r="52" spans="2:6" ht="12.95" hidden="1" customHeight="1">
      <c r="B52" s="235" t="s">
        <v>43</v>
      </c>
      <c r="C52" s="248"/>
      <c r="D52" s="80">
        <f>D29</f>
        <v>0</v>
      </c>
    </row>
    <row r="53" spans="2:6" ht="12.95" hidden="1" customHeight="1" thickBot="1">
      <c r="B53" s="55"/>
      <c r="C53" s="55"/>
      <c r="D53" s="59">
        <f>SUM(D50:D52)</f>
        <v>0</v>
      </c>
    </row>
    <row r="54" spans="2:6" ht="12.95" hidden="1" customHeight="1">
      <c r="B54" s="55"/>
      <c r="C54" s="55"/>
    </row>
    <row r="55" spans="2:6" ht="12.95" hidden="1" customHeight="1">
      <c r="B55" s="56" t="s">
        <v>44</v>
      </c>
      <c r="C55" s="55"/>
    </row>
    <row r="56" spans="2:6" ht="12.95" hidden="1" customHeight="1">
      <c r="B56" s="241" t="s">
        <v>59</v>
      </c>
      <c r="C56" s="242"/>
      <c r="D56" s="60">
        <f>D32</f>
        <v>0</v>
      </c>
    </row>
    <row r="57" spans="2:6" ht="12.95" hidden="1" customHeight="1">
      <c r="B57" s="239" t="s">
        <v>57</v>
      </c>
      <c r="C57" s="240"/>
      <c r="D57" s="82">
        <f>IF(D34&gt;145.83,145.83,D34)</f>
        <v>0</v>
      </c>
      <c r="E57" s="66"/>
      <c r="F57" s="221"/>
    </row>
    <row r="58" spans="2:6" ht="12.95" hidden="1" customHeight="1">
      <c r="B58" s="235" t="s">
        <v>92</v>
      </c>
      <c r="C58" s="236"/>
      <c r="D58" s="83">
        <f>D14*0.2</f>
        <v>0</v>
      </c>
      <c r="F58" s="221"/>
    </row>
    <row r="59" spans="2:6" ht="12.95" hidden="1" customHeight="1" thickBot="1">
      <c r="D59" s="59">
        <f>SUM(D56:D58)</f>
        <v>0</v>
      </c>
      <c r="F59" s="221"/>
    </row>
    <row r="60" spans="2:6" ht="12.95" hidden="1" customHeight="1">
      <c r="D60" s="54"/>
      <c r="F60" s="221"/>
    </row>
    <row r="61" spans="2:6" ht="12.95" hidden="1" customHeight="1" thickBot="1">
      <c r="D61" s="54"/>
      <c r="F61" s="222"/>
    </row>
    <row r="62" spans="2:6" ht="12.95" hidden="1" customHeight="1" thickBot="1">
      <c r="B62" s="237" t="s">
        <v>45</v>
      </c>
      <c r="C62" s="238"/>
      <c r="D62" s="58">
        <f>(D53-D59)*12</f>
        <v>0</v>
      </c>
      <c r="E62" s="71" t="s">
        <v>15</v>
      </c>
    </row>
    <row r="63" spans="2:6" ht="12.95" hidden="1" customHeight="1">
      <c r="B63" s="43"/>
      <c r="C63" s="43"/>
      <c r="D63" s="54"/>
    </row>
    <row r="64" spans="2:6" ht="12.95" hidden="1" customHeight="1">
      <c r="B64" s="56" t="s">
        <v>11</v>
      </c>
      <c r="C64" s="43"/>
      <c r="D64" s="54"/>
    </row>
    <row r="65" spans="2:5" ht="12.95" hidden="1" customHeight="1">
      <c r="B65" s="141" t="s">
        <v>123</v>
      </c>
      <c r="C65" s="142"/>
      <c r="D65" s="86" t="b">
        <f>IF(D62&gt;1500000,((D62-1500000)*0.45)+532041,IF(D62&gt;708310,((D62-708310)*0.41)+207448,IF(D62&gt;555600,((D62-555600)*0.39)+147891,IF(D62&gt;423300,((D62-423300)*0.36)+100263,IF(D62&gt;305850,((D62-305850)*0.31)+63853,IF(D62&gt;195850,((D62-195850)*0.26)+35253))))))</f>
        <v>0</v>
      </c>
      <c r="E65" s="138" t="s">
        <v>15</v>
      </c>
    </row>
    <row r="66" spans="2:5" ht="12.95" hidden="1" customHeight="1">
      <c r="B66" s="233" t="s">
        <v>124</v>
      </c>
      <c r="C66" s="234"/>
      <c r="D66" s="89">
        <v>17820</v>
      </c>
      <c r="E66" s="139"/>
    </row>
    <row r="67" spans="2:5" ht="12.95" hidden="1" customHeight="1" thickBot="1">
      <c r="B67" s="87" t="s">
        <v>125</v>
      </c>
      <c r="C67" s="88"/>
      <c r="D67" s="89">
        <f>E77</f>
        <v>18168</v>
      </c>
      <c r="E67" s="139"/>
    </row>
    <row r="68" spans="2:5" ht="12.95" hidden="1" customHeight="1" thickBot="1">
      <c r="B68" s="61" t="s">
        <v>46</v>
      </c>
      <c r="C68" s="62"/>
      <c r="D68" s="57">
        <f>D65-(D66+D67)</f>
        <v>-35988</v>
      </c>
    </row>
    <row r="69" spans="2:5" ht="12.95" hidden="1" customHeight="1" thickBot="1">
      <c r="B69" s="63" t="s">
        <v>47</v>
      </c>
      <c r="C69" s="64"/>
      <c r="D69" s="57">
        <f>D68/12</f>
        <v>-2999</v>
      </c>
    </row>
    <row r="70" spans="2:5" ht="12.95" hidden="1" customHeight="1">
      <c r="D70" s="54"/>
    </row>
    <row r="71" spans="2:5" ht="12.95" hidden="1" customHeight="1"/>
    <row r="72" spans="2:5" ht="12.95" hidden="1" customHeight="1"/>
    <row r="73" spans="2:5" ht="12.95" hidden="1" customHeight="1">
      <c r="B73" s="220" t="s">
        <v>126</v>
      </c>
      <c r="C73" s="220"/>
      <c r="D73" s="220"/>
      <c r="E73" s="220"/>
    </row>
    <row r="74" spans="2:5" ht="12.95" hidden="1" customHeight="1" thickBot="1"/>
    <row r="75" spans="2:5" ht="12.95" hidden="1" customHeight="1">
      <c r="B75" s="90" t="s">
        <v>41</v>
      </c>
      <c r="C75" s="91" t="s">
        <v>42</v>
      </c>
      <c r="D75" s="91" t="s">
        <v>39</v>
      </c>
      <c r="E75" s="92" t="s">
        <v>40</v>
      </c>
    </row>
    <row r="76" spans="2:5" ht="12.95" hidden="1" customHeight="1">
      <c r="B76" s="93"/>
      <c r="C76" s="94"/>
      <c r="D76" s="94"/>
      <c r="E76" s="94"/>
    </row>
    <row r="77" spans="2:5" ht="12.95" hidden="1" customHeight="1" thickBot="1">
      <c r="B77" s="95">
        <f>IF('Structuring of package'!E33=1,0,IF('Structuring of package'!E33=2,376,IF('Structuring of package'!E33=3,752,IF('Structuring of package'!E33=4,1006,IF('Structuring of package'!E7833=5,1260,IF('Structuring of package'!E33=6,1514,IF('Structuring of package'!E33=7,1768,IF('Structuring of package'!E33=8,2022,0))))))))</f>
        <v>1514</v>
      </c>
      <c r="C77" s="96">
        <f>IF('Structuring of package'!E33=9,1928,IF('Structuring of package'!E33=10,2143,IF('Structuring of package'!E33=11,2358,IF('Structuring of package'!E33=12,2573,0))))</f>
        <v>0</v>
      </c>
      <c r="D77" s="96">
        <f>SUM(B77:C77)</f>
        <v>1514</v>
      </c>
      <c r="E77" s="97">
        <f>D77*12</f>
        <v>18168</v>
      </c>
    </row>
    <row r="78" spans="2:5" ht="12.95" hidden="1" customHeight="1">
      <c r="B78" s="139"/>
      <c r="C78" s="139"/>
    </row>
    <row r="79" spans="2:5" ht="12.95" hidden="1" customHeight="1"/>
    <row r="80" spans="2:5" ht="12.95" customHeight="1"/>
  </sheetData>
  <sheetProtection selectLockedCells="1"/>
  <mergeCells count="27">
    <mergeCell ref="B1:C1"/>
    <mergeCell ref="B17:B20"/>
    <mergeCell ref="B34:B41"/>
    <mergeCell ref="B50:C50"/>
    <mergeCell ref="B52:C52"/>
    <mergeCell ref="A48:D48"/>
    <mergeCell ref="B66:C66"/>
    <mergeCell ref="B58:C58"/>
    <mergeCell ref="B62:C62"/>
    <mergeCell ref="B57:C57"/>
    <mergeCell ref="B56:C56"/>
    <mergeCell ref="B73:E73"/>
    <mergeCell ref="F57:F61"/>
    <mergeCell ref="B2:D2"/>
    <mergeCell ref="B4:D5"/>
    <mergeCell ref="B15:C15"/>
    <mergeCell ref="B33:C33"/>
    <mergeCell ref="B22:C22"/>
    <mergeCell ref="B32:C32"/>
    <mergeCell ref="B26:D28"/>
    <mergeCell ref="A7:D7"/>
    <mergeCell ref="A9:D9"/>
    <mergeCell ref="B13:C13"/>
    <mergeCell ref="B31:C31"/>
    <mergeCell ref="B24:C24"/>
    <mergeCell ref="B11:C11"/>
    <mergeCell ref="B14:C14"/>
  </mergeCells>
  <phoneticPr fontId="0" type="noConversion"/>
  <pageMargins left="0.75" right="0.75" top="1" bottom="1" header="0.5" footer="0.5"/>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Guide</vt:lpstr>
      <vt:lpstr>Structuring of package</vt:lpstr>
      <vt:lpstr>Salary advice</vt:lpstr>
      <vt:lpstr>'Salary advice'!Print_Area</vt:lpstr>
      <vt:lpstr>'Structuring of package'!Print_Area</vt:lpstr>
    </vt:vector>
  </TitlesOfParts>
  <Company>Wilde Amandelstraat 173</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 J van der Walt</dc:creator>
  <cp:lastModifiedBy>Esther Nkosi</cp:lastModifiedBy>
  <cp:lastPrinted>2009-01-20T10:41:07Z</cp:lastPrinted>
  <dcterms:created xsi:type="dcterms:W3CDTF">2000-12-06T17:43:06Z</dcterms:created>
  <dcterms:modified xsi:type="dcterms:W3CDTF">2026-05-26T10:00:17Z</dcterms:modified>
</cp:coreProperties>
</file>